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8000" activeTab="0"/>
  </bookViews>
  <sheets>
    <sheet name="Пример 2_Москва" sheetId="1" r:id="rId1"/>
  </sheets>
  <definedNames/>
  <calcPr fullCalcOnLoad="1"/>
</workbook>
</file>

<file path=xl/sharedStrings.xml><?xml version="1.0" encoding="utf-8"?>
<sst xmlns="http://schemas.openxmlformats.org/spreadsheetml/2006/main" count="163" uniqueCount="68">
  <si>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</si>
  <si>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</si>
  <si>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</si>
  <si>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</si>
  <si>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>1. Площадь помещений, на которую начисляются взносы на КР, кв. м</t>
  </si>
  <si>
    <t xml:space="preserve">Блок В. Расчетные показатели </t>
  </si>
  <si>
    <t xml:space="preserve">2026 (прогноз) </t>
  </si>
  <si>
    <t xml:space="preserve">2027 (прогноз) </t>
  </si>
  <si>
    <t xml:space="preserve">2028 (прогноз) </t>
  </si>
  <si>
    <t xml:space="preserve">2029 (прогноз) </t>
  </si>
  <si>
    <t xml:space="preserve">2030 (прогноз) </t>
  </si>
  <si>
    <t xml:space="preserve">2031 (прогноз) </t>
  </si>
  <si>
    <t xml:space="preserve">2032 (прогноз) </t>
  </si>
  <si>
    <t xml:space="preserve">2033 (прогноз) </t>
  </si>
  <si>
    <t xml:space="preserve">2034 (прогноз) </t>
  </si>
  <si>
    <t xml:space="preserve">2035 (прогноз) </t>
  </si>
  <si>
    <t xml:space="preserve">2036 (прогноз) </t>
  </si>
  <si>
    <t xml:space="preserve">2037 (прогноз) </t>
  </si>
  <si>
    <t xml:space="preserve">2038 (прогноз) </t>
  </si>
  <si>
    <t xml:space="preserve">2039 (прогноз) </t>
  </si>
  <si>
    <t xml:space="preserve">2040 (прогноз) </t>
  </si>
  <si>
    <t xml:space="preserve">2041 (прогноз) </t>
  </si>
  <si>
    <t xml:space="preserve">2042 (прогноз) </t>
  </si>
  <si>
    <t xml:space="preserve">2043 (прогноз) </t>
  </si>
  <si>
    <t xml:space="preserve">2044 (прогноз) </t>
  </si>
  <si>
    <t>Суммарный взнос на КР, руб./кв.м. в месяц</t>
  </si>
  <si>
    <t xml:space="preserve">Суммарный взнос на КР, руб. кв. м/месяц </t>
  </si>
  <si>
    <t>-</t>
  </si>
  <si>
    <t xml:space="preserve">4. Прогноз индекса потребительских цен, % </t>
  </si>
  <si>
    <t xml:space="preserve">5. Годовой размер начисленных взносов на КР, руб. </t>
  </si>
  <si>
    <t xml:space="preserve">6. Годовой размер уплаченных взносов на КР, руб.  </t>
  </si>
  <si>
    <t xml:space="preserve">7. Годовой размер задолженности по взносам на КР, руб. </t>
  </si>
  <si>
    <t xml:space="preserve">8. Уровень собираемости взносов на КР, % </t>
  </si>
  <si>
    <t xml:space="preserve">5. Расходы на работы по КР, руб.  </t>
  </si>
  <si>
    <t>6. Оценка достаточности средств для проведения работ по КР (дефицит(-) / профицит(+) средств), руб.</t>
  </si>
  <si>
    <t>2. Установленный решением субъекта РФ минимальный размер взноса на КР, руб./кв. м в месяц</t>
  </si>
  <si>
    <t>11.8. РАБОТА 8</t>
  </si>
  <si>
    <t xml:space="preserve">12. Цепные индексы-дефляторы для прогноза стоимости работ по КР в будущие периоды </t>
  </si>
  <si>
    <t xml:space="preserve">11.1. Замена лифтов - 2022 год </t>
  </si>
  <si>
    <t xml:space="preserve">11.2. Ремонт внутридомовых инженерных систем ГВС и ХВС (стояки) - 2029 год </t>
  </si>
  <si>
    <t xml:space="preserve">11.3. Ремонт внутридомвых систем водоотведения (канализация) - 2032 год </t>
  </si>
  <si>
    <t xml:space="preserve">11.4. Ремонт внутридомовых систем отопления - 2036 год </t>
  </si>
  <si>
    <t xml:space="preserve">11.5. Ремонт кровли - 2038 год </t>
  </si>
  <si>
    <t>11.6. Ремонт фасада - 2040 год</t>
  </si>
  <si>
    <t>11.7. Ремонт внутридомовых систем электроснабжения - 2044</t>
  </si>
  <si>
    <t>11.8. РАБОТА 9</t>
  </si>
  <si>
    <t>ФИНАНСОВАЯ МОДЕЛЬ 2. Долгосрочное планирование капремонта МКД. ПРИМЕР 2.</t>
  </si>
  <si>
    <t xml:space="preserve">3. Дополнительный взнос на КР, установленный ОСС (при наличии), руб./кв. м в месяц </t>
  </si>
  <si>
    <t xml:space="preserve">9. Дополнительные годовые поступления на спец. счет (проценты по депозиту, плата за аренду общедомового имущества и др.), руб. </t>
  </si>
  <si>
    <r>
      <t xml:space="preserve">10. Стоимость выполненных работ по КР в период </t>
    </r>
    <r>
      <rPr>
        <u val="single"/>
        <sz val="11"/>
        <color indexed="8"/>
        <rFont val="Times New Roman"/>
        <family val="1"/>
      </rPr>
      <t>до 2021 года включительно,</t>
    </r>
    <r>
      <rPr>
        <sz val="11"/>
        <color indexed="8"/>
        <rFont val="Times New Roman"/>
        <family val="1"/>
      </rPr>
      <t xml:space="preserve"> руб.</t>
    </r>
    <r>
      <rPr>
        <sz val="11"/>
        <rFont val="Times New Roman"/>
        <family val="1"/>
      </rPr>
      <t xml:space="preserve"> (1-ая работа выполнена не ранее 2016 года) </t>
    </r>
  </si>
  <si>
    <t xml:space="preserve">11. Перечень работ по КР и их стоимость на текущий момент и год проведения работ по КР, руб.: </t>
  </si>
  <si>
    <t xml:space="preserve">1. Ежемесячные поступления на спец. счет с учетом уровня собираемости взносов, доп. поступений и  доп. взноса (при наличии), руб. </t>
  </si>
  <si>
    <t xml:space="preserve">2. Годовые поступления на спец. счет с учетом уровня собираемости взносов, доп. поступлений и доп. взноса (при наличии), руб. </t>
  </si>
  <si>
    <t xml:space="preserve">3. Размер задолженности по взносам на КР накопленным итогом, руб. </t>
  </si>
  <si>
    <t>4. Остаток средств на спец. счете на конец года с учетом расходования средств на проведение работ по КР, руб.</t>
  </si>
  <si>
    <t>Блок С. Варианты привлечения средств (восполнения дефицита средств) для финансирования КР</t>
  </si>
  <si>
    <t xml:space="preserve">1. Установление ежемесячного дополнительного взноса на КР  на определенный период  для полного покрытия дефицита </t>
  </si>
  <si>
    <t xml:space="preserve">Период уплаты доп. взноса на КР, мес. </t>
  </si>
  <si>
    <t xml:space="preserve">Размер доп. взноса на КР в зависимости от периода его уплаты, руб./кв. м в месяц </t>
  </si>
  <si>
    <t>Суммарный взнос на КР, руб./кв. м. в месяц</t>
  </si>
  <si>
    <t>2. Установление дополнительного взноса на КР в размере опреределенной доли от минимального рамра взноса на КР</t>
  </si>
  <si>
    <t>Доля доп. взноса от минимального  размера взноса на КР, %</t>
  </si>
  <si>
    <t>Размер дополнительного взноса в денежном выражении, руб.</t>
  </si>
  <si>
    <t xml:space="preserve">Годовые поступления на специальный счет с учетом уровня собираемости взносов и дополнительного взноса на КР, руб. </t>
  </si>
  <si>
    <t xml:space="preserve">Размер поступлений на спец. счет накопленым итогом, руб. </t>
  </si>
  <si>
    <t xml:space="preserve">Остаток средств на спец. счете с учетом выполненных работ по КР, руб. </t>
  </si>
  <si>
    <t>3. Установление фиксированного  значения дополнительного взноса на КР в денежном выражении</t>
  </si>
  <si>
    <t xml:space="preserve">Размер взноса на КР, руб./кв. м в месяц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</si>
</sst>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#,##0.0"/>
    <numFmt numFmtId="167" formatCode="#,##0.00_ ;[Red]\-#,##0.00\ "/>
  </numFmts>
  <fonts count="58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9"/>
      <name val="Times New Roman"/>
      <family val="1"/>
    </font>
    <font>
      <sz val="14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double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9" fillId="0" borderId="0" xfId="52" applyFont="1">
      <alignment/>
      <protection/>
    </xf>
    <xf numFmtId="0" fontId="49" fillId="0" borderId="0" xfId="52" applyFont="1" applyBorder="1">
      <alignment/>
      <protection/>
    </xf>
    <xf numFmtId="0" fontId="49" fillId="0" borderId="10" xfId="52" applyFont="1" applyBorder="1">
      <alignment/>
      <protection/>
    </xf>
    <xf numFmtId="0" fontId="49" fillId="0" borderId="0" xfId="52" applyFont="1" applyAlignment="1">
      <alignment horizontal="center" vertical="center" wrapText="1"/>
      <protection/>
    </xf>
    <xf numFmtId="0" fontId="49" fillId="13" borderId="10" xfId="52" applyFont="1" applyFill="1" applyBorder="1" applyAlignment="1">
      <alignment horizontal="center" vertical="center"/>
      <protection/>
    </xf>
    <xf numFmtId="0" fontId="49" fillId="7" borderId="10" xfId="52" applyFont="1" applyFill="1" applyBorder="1" applyAlignment="1">
      <alignment horizontal="center" vertical="center"/>
      <protection/>
    </xf>
    <xf numFmtId="0" fontId="49" fillId="13" borderId="0" xfId="52" applyFont="1" applyFill="1" applyBorder="1" applyAlignment="1">
      <alignment horizontal="center" vertical="center"/>
      <protection/>
    </xf>
    <xf numFmtId="0" fontId="49" fillId="7" borderId="0" xfId="52" applyFont="1" applyFill="1" applyBorder="1" applyAlignment="1">
      <alignment horizontal="center" vertical="center"/>
      <protection/>
    </xf>
    <xf numFmtId="165" fontId="49" fillId="7" borderId="0" xfId="52" applyNumberFormat="1" applyFont="1" applyFill="1" applyBorder="1" applyAlignment="1">
      <alignment horizontal="center" vertical="center" wrapText="1"/>
      <protection/>
    </xf>
    <xf numFmtId="9" fontId="49" fillId="13" borderId="0" xfId="57" applyFont="1" applyFill="1" applyBorder="1" applyAlignment="1">
      <alignment horizontal="center" vertical="center"/>
    </xf>
    <xf numFmtId="9" fontId="49" fillId="7" borderId="0" xfId="57" applyFont="1" applyFill="1" applyBorder="1" applyAlignment="1">
      <alignment horizontal="center" vertical="center"/>
    </xf>
    <xf numFmtId="164" fontId="49" fillId="13" borderId="0" xfId="62" applyNumberFormat="1" applyFont="1" applyFill="1" applyBorder="1" applyAlignment="1">
      <alignment horizontal="center" vertical="center"/>
    </xf>
    <xf numFmtId="164" fontId="49" fillId="7" borderId="0" xfId="62" applyNumberFormat="1" applyFont="1" applyFill="1" applyBorder="1" applyAlignment="1">
      <alignment horizontal="center" vertical="center"/>
    </xf>
    <xf numFmtId="164" fontId="50" fillId="7" borderId="0" xfId="62" applyNumberFormat="1" applyFont="1" applyFill="1" applyBorder="1" applyAlignment="1">
      <alignment horizontal="center" vertical="center"/>
    </xf>
    <xf numFmtId="0" fontId="49" fillId="11" borderId="10" xfId="52" applyFont="1" applyFill="1" applyBorder="1" applyAlignment="1">
      <alignment horizontal="center" vertical="center"/>
      <protection/>
    </xf>
    <xf numFmtId="164" fontId="49" fillId="5" borderId="10" xfId="62" applyNumberFormat="1" applyFont="1" applyFill="1" applyBorder="1" applyAlignment="1">
      <alignment horizontal="center" vertical="center"/>
    </xf>
    <xf numFmtId="164" fontId="49" fillId="11" borderId="0" xfId="52" applyNumberFormat="1" applyFont="1" applyFill="1" applyBorder="1" applyAlignment="1">
      <alignment horizontal="center" vertical="center"/>
      <protection/>
    </xf>
    <xf numFmtId="0" fontId="49" fillId="33" borderId="10" xfId="52" applyFont="1" applyFill="1" applyBorder="1" applyAlignment="1">
      <alignment horizontal="center" vertical="center"/>
      <protection/>
    </xf>
    <xf numFmtId="0" fontId="49" fillId="33" borderId="0" xfId="52" applyFont="1" applyFill="1" applyBorder="1" applyAlignment="1">
      <alignment horizontal="center" vertical="center"/>
      <protection/>
    </xf>
    <xf numFmtId="0" fontId="49" fillId="0" borderId="0" xfId="52" applyFont="1" applyAlignment="1">
      <alignment horizontal="center" vertical="center"/>
      <protection/>
    </xf>
    <xf numFmtId="0" fontId="49" fillId="11" borderId="11" xfId="52" applyFont="1" applyFill="1" applyBorder="1" applyAlignment="1">
      <alignment horizontal="left" vertical="center" wrapText="1"/>
      <protection/>
    </xf>
    <xf numFmtId="0" fontId="49" fillId="13" borderId="11" xfId="52" applyFont="1" applyFill="1" applyBorder="1" applyAlignment="1">
      <alignment horizontal="left" vertical="center" wrapText="1"/>
      <protection/>
    </xf>
    <xf numFmtId="0" fontId="6" fillId="13" borderId="11" xfId="52" applyFont="1" applyFill="1" applyBorder="1" applyAlignment="1">
      <alignment horizontal="left" vertical="center" wrapText="1"/>
      <protection/>
    </xf>
    <xf numFmtId="0" fontId="49" fillId="13" borderId="11" xfId="52" applyFont="1" applyFill="1" applyBorder="1" applyAlignment="1">
      <alignment horizontal="left" vertical="center" wrapText="1" indent="1"/>
      <protection/>
    </xf>
    <xf numFmtId="0" fontId="49" fillId="7" borderId="10" xfId="52" applyFont="1" applyFill="1" applyBorder="1">
      <alignment/>
      <protection/>
    </xf>
    <xf numFmtId="165" fontId="49" fillId="7" borderId="0" xfId="52" applyNumberFormat="1" applyFont="1" applyFill="1" applyBorder="1" applyAlignment="1">
      <alignment/>
      <protection/>
    </xf>
    <xf numFmtId="9" fontId="49" fillId="7" borderId="0" xfId="52" applyNumberFormat="1" applyFont="1" applyFill="1" applyBorder="1" applyAlignment="1">
      <alignment/>
      <protection/>
    </xf>
    <xf numFmtId="0" fontId="49" fillId="7" borderId="0" xfId="52" applyFont="1" applyFill="1" applyBorder="1" applyAlignment="1">
      <alignment/>
      <protection/>
    </xf>
    <xf numFmtId="0" fontId="49" fillId="7" borderId="0" xfId="52" applyFont="1" applyFill="1" applyBorder="1">
      <alignment/>
      <protection/>
    </xf>
    <xf numFmtId="164" fontId="49" fillId="7" borderId="0" xfId="52" applyNumberFormat="1" applyFont="1" applyFill="1" applyBorder="1">
      <alignment/>
      <protection/>
    </xf>
    <xf numFmtId="0" fontId="49" fillId="5" borderId="10" xfId="52" applyFont="1" applyFill="1" applyBorder="1" applyAlignment="1">
      <alignment/>
      <protection/>
    </xf>
    <xf numFmtId="0" fontId="49" fillId="5" borderId="10" xfId="52" applyFont="1" applyFill="1" applyBorder="1">
      <alignment/>
      <protection/>
    </xf>
    <xf numFmtId="0" fontId="50" fillId="13" borderId="0" xfId="52" applyFont="1" applyFill="1" applyBorder="1" applyAlignment="1">
      <alignment horizontal="center" vertical="center"/>
      <protection/>
    </xf>
    <xf numFmtId="9" fontId="49" fillId="7" borderId="0" xfId="57" applyFont="1" applyFill="1" applyBorder="1" applyAlignment="1">
      <alignment horizontal="center" vertical="center" wrapText="1"/>
    </xf>
    <xf numFmtId="0" fontId="51" fillId="34" borderId="12" xfId="52" applyFont="1" applyFill="1" applyBorder="1">
      <alignment/>
      <protection/>
    </xf>
    <xf numFmtId="0" fontId="49" fillId="5" borderId="13" xfId="52" applyFont="1" applyFill="1" applyBorder="1">
      <alignment/>
      <protection/>
    </xf>
    <xf numFmtId="0" fontId="50" fillId="14" borderId="14" xfId="52" applyFont="1" applyFill="1" applyBorder="1" applyAlignment="1">
      <alignment horizontal="left" wrapText="1"/>
      <protection/>
    </xf>
    <xf numFmtId="0" fontId="49" fillId="35" borderId="10" xfId="52" applyFont="1" applyFill="1" applyBorder="1" applyAlignment="1">
      <alignment horizontal="center" vertical="center"/>
      <protection/>
    </xf>
    <xf numFmtId="38" fontId="50" fillId="6" borderId="10" xfId="52" applyNumberFormat="1" applyFont="1" applyFill="1" applyBorder="1" applyAlignment="1">
      <alignment horizontal="center" vertical="center"/>
      <protection/>
    </xf>
    <xf numFmtId="0" fontId="49" fillId="35" borderId="11" xfId="52" applyFont="1" applyFill="1" applyBorder="1" applyAlignment="1">
      <alignment horizontal="left" wrapText="1" indent="1"/>
      <protection/>
    </xf>
    <xf numFmtId="0" fontId="49" fillId="35" borderId="0" xfId="52" applyFont="1" applyFill="1" applyBorder="1" applyAlignment="1">
      <alignment horizontal="center" vertical="center"/>
      <protection/>
    </xf>
    <xf numFmtId="38" fontId="49" fillId="6" borderId="0" xfId="52" applyNumberFormat="1" applyFont="1" applyFill="1" applyBorder="1" applyAlignment="1">
      <alignment horizontal="center" vertical="center"/>
      <protection/>
    </xf>
    <xf numFmtId="38" fontId="49" fillId="6" borderId="15" xfId="52" applyNumberFormat="1" applyFont="1" applyFill="1" applyBorder="1" applyAlignment="1">
      <alignment horizontal="center" vertical="center"/>
      <protection/>
    </xf>
    <xf numFmtId="0" fontId="49" fillId="35" borderId="16" xfId="52" applyFont="1" applyFill="1" applyBorder="1" applyAlignment="1">
      <alignment horizontal="left" wrapText="1" indent="1"/>
      <protection/>
    </xf>
    <xf numFmtId="0" fontId="49" fillId="35" borderId="17" xfId="52" applyFont="1" applyFill="1" applyBorder="1" applyAlignment="1">
      <alignment horizontal="center" vertical="center"/>
      <protection/>
    </xf>
    <xf numFmtId="38" fontId="49" fillId="6" borderId="17" xfId="52" applyNumberFormat="1" applyFont="1" applyFill="1" applyBorder="1" applyAlignment="1">
      <alignment horizontal="center" vertical="center"/>
      <protection/>
    </xf>
    <xf numFmtId="38" fontId="49" fillId="6" borderId="10" xfId="52" applyNumberFormat="1" applyFont="1" applyFill="1" applyBorder="1" applyAlignment="1">
      <alignment horizontal="center" vertical="center"/>
      <protection/>
    </xf>
    <xf numFmtId="38" fontId="49" fillId="6" borderId="10" xfId="52" applyNumberFormat="1" applyFont="1" applyFill="1" applyBorder="1">
      <alignment/>
      <protection/>
    </xf>
    <xf numFmtId="38" fontId="50" fillId="6" borderId="0" xfId="52" applyNumberFormat="1" applyFont="1" applyFill="1" applyBorder="1" applyAlignment="1">
      <alignment horizontal="center" vertical="center"/>
      <protection/>
    </xf>
    <xf numFmtId="38" fontId="50" fillId="6" borderId="15" xfId="52" applyNumberFormat="1" applyFont="1" applyFill="1" applyBorder="1" applyAlignment="1">
      <alignment horizontal="center" vertical="center"/>
      <protection/>
    </xf>
    <xf numFmtId="0" fontId="51" fillId="36" borderId="12" xfId="52" applyFont="1" applyFill="1" applyBorder="1">
      <alignment/>
      <protection/>
    </xf>
    <xf numFmtId="0" fontId="49" fillId="7" borderId="13" xfId="52" applyFont="1" applyFill="1" applyBorder="1">
      <alignment/>
      <protection/>
    </xf>
    <xf numFmtId="0" fontId="49" fillId="7" borderId="15" xfId="52" applyFont="1" applyFill="1" applyBorder="1" applyAlignment="1">
      <alignment horizontal="center" vertical="center"/>
      <protection/>
    </xf>
    <xf numFmtId="165" fontId="49" fillId="7" borderId="15" xfId="52" applyNumberFormat="1" applyFont="1" applyFill="1" applyBorder="1" applyAlignment="1">
      <alignment/>
      <protection/>
    </xf>
    <xf numFmtId="9" fontId="49" fillId="7" borderId="15" xfId="52" applyNumberFormat="1" applyFont="1" applyFill="1" applyBorder="1" applyAlignment="1">
      <alignment/>
      <protection/>
    </xf>
    <xf numFmtId="164" fontId="49" fillId="7" borderId="15" xfId="62" applyNumberFormat="1" applyFont="1" applyFill="1" applyBorder="1" applyAlignment="1">
      <alignment horizontal="center" vertical="center"/>
    </xf>
    <xf numFmtId="9" fontId="49" fillId="7" borderId="15" xfId="57" applyFont="1" applyFill="1" applyBorder="1" applyAlignment="1">
      <alignment horizontal="center" vertical="center" wrapText="1"/>
    </xf>
    <xf numFmtId="0" fontId="49" fillId="7" borderId="15" xfId="52" applyFont="1" applyFill="1" applyBorder="1">
      <alignment/>
      <protection/>
    </xf>
    <xf numFmtId="0" fontId="49" fillId="13" borderId="16" xfId="52" applyFont="1" applyFill="1" applyBorder="1" applyAlignment="1">
      <alignment horizontal="left" vertical="center" wrapText="1"/>
      <protection/>
    </xf>
    <xf numFmtId="9" fontId="49" fillId="13" borderId="17" xfId="57" applyFont="1" applyFill="1" applyBorder="1" applyAlignment="1">
      <alignment horizontal="center" vertical="center" wrapText="1"/>
    </xf>
    <xf numFmtId="2" fontId="52" fillId="13" borderId="17" xfId="52" applyNumberFormat="1" applyFont="1" applyFill="1" applyBorder="1" applyAlignment="1">
      <alignment horizontal="center" vertical="center"/>
      <protection/>
    </xf>
    <xf numFmtId="2" fontId="52" fillId="33" borderId="17" xfId="52" applyNumberFormat="1" applyFont="1" applyFill="1" applyBorder="1" applyAlignment="1">
      <alignment horizontal="center" vertical="center"/>
      <protection/>
    </xf>
    <xf numFmtId="2" fontId="52" fillId="7" borderId="17" xfId="52" applyNumberFormat="1" applyFont="1" applyFill="1" applyBorder="1" applyAlignment="1">
      <alignment horizontal="center" vertical="center"/>
      <protection/>
    </xf>
    <xf numFmtId="2" fontId="52" fillId="7" borderId="18" xfId="52" applyNumberFormat="1" applyFont="1" applyFill="1" applyBorder="1" applyAlignment="1">
      <alignment horizontal="center" vertical="center"/>
      <protection/>
    </xf>
    <xf numFmtId="0" fontId="51" fillId="37" borderId="19" xfId="52" applyFont="1" applyFill="1" applyBorder="1" applyAlignment="1">
      <alignment horizontal="left" wrapText="1"/>
      <protection/>
    </xf>
    <xf numFmtId="0" fontId="49" fillId="6" borderId="10" xfId="52" applyFont="1" applyFill="1" applyBorder="1">
      <alignment/>
      <protection/>
    </xf>
    <xf numFmtId="164" fontId="49" fillId="6" borderId="10" xfId="52" applyNumberFormat="1" applyFont="1" applyFill="1" applyBorder="1">
      <alignment/>
      <protection/>
    </xf>
    <xf numFmtId="164" fontId="49" fillId="6" borderId="13" xfId="52" applyNumberFormat="1" applyFont="1" applyFill="1" applyBorder="1">
      <alignment/>
      <protection/>
    </xf>
    <xf numFmtId="0" fontId="50" fillId="14" borderId="20" xfId="52" applyFont="1" applyFill="1" applyBorder="1" applyAlignment="1">
      <alignment horizontal="left" wrapText="1"/>
      <protection/>
    </xf>
    <xf numFmtId="166" fontId="49" fillId="6" borderId="0" xfId="52" applyNumberFormat="1" applyFont="1" applyFill="1" applyBorder="1" applyAlignment="1">
      <alignment horizontal="center" vertical="center"/>
      <protection/>
    </xf>
    <xf numFmtId="166" fontId="49" fillId="6" borderId="15" xfId="52" applyNumberFormat="1" applyFont="1" applyFill="1" applyBorder="1" applyAlignment="1">
      <alignment horizontal="center" vertical="center"/>
      <protection/>
    </xf>
    <xf numFmtId="0" fontId="49" fillId="13" borderId="21" xfId="52" applyFont="1" applyFill="1" applyBorder="1" applyAlignment="1">
      <alignment horizontal="left" vertical="center" wrapText="1"/>
      <protection/>
    </xf>
    <xf numFmtId="1" fontId="50" fillId="7" borderId="15" xfId="57" applyNumberFormat="1" applyFont="1" applyFill="1" applyBorder="1" applyAlignment="1">
      <alignment horizontal="center" vertical="center" wrapText="1"/>
    </xf>
    <xf numFmtId="0" fontId="53" fillId="13" borderId="0" xfId="57" applyNumberFormat="1" applyFont="1" applyFill="1" applyBorder="1" applyAlignment="1">
      <alignment horizontal="center" vertical="center" wrapText="1"/>
    </xf>
    <xf numFmtId="3" fontId="50" fillId="13" borderId="0" xfId="62" applyNumberFormat="1" applyFont="1" applyFill="1" applyBorder="1" applyAlignment="1">
      <alignment horizontal="center" vertical="center"/>
    </xf>
    <xf numFmtId="3" fontId="49" fillId="13" borderId="21" xfId="52" applyNumberFormat="1" applyFont="1" applyFill="1" applyBorder="1" applyAlignment="1">
      <alignment horizontal="left" vertical="center" wrapText="1"/>
      <protection/>
    </xf>
    <xf numFmtId="3" fontId="50" fillId="7" borderId="0" xfId="57" applyNumberFormat="1" applyFont="1" applyFill="1" applyBorder="1" applyAlignment="1">
      <alignment horizontal="center" vertical="center"/>
    </xf>
    <xf numFmtId="3" fontId="50" fillId="7" borderId="15" xfId="57" applyNumberFormat="1" applyFont="1" applyFill="1" applyBorder="1" applyAlignment="1">
      <alignment horizontal="center" vertical="center" wrapText="1"/>
    </xf>
    <xf numFmtId="3" fontId="49" fillId="0" borderId="0" xfId="52" applyNumberFormat="1" applyFont="1" applyBorder="1">
      <alignment/>
      <protection/>
    </xf>
    <xf numFmtId="164" fontId="49" fillId="7" borderId="0" xfId="52" applyNumberFormat="1" applyFont="1" applyFill="1" applyBorder="1" applyAlignment="1">
      <alignment vertical="center"/>
      <protection/>
    </xf>
    <xf numFmtId="3" fontId="49" fillId="11" borderId="0" xfId="52" applyNumberFormat="1" applyFont="1" applyFill="1" applyBorder="1" applyAlignment="1">
      <alignment horizontal="center" vertical="center"/>
      <protection/>
    </xf>
    <xf numFmtId="3" fontId="49" fillId="5" borderId="0" xfId="52" applyNumberFormat="1" applyFont="1" applyFill="1" applyBorder="1" applyAlignment="1">
      <alignment horizontal="center" vertical="center"/>
      <protection/>
    </xf>
    <xf numFmtId="164" fontId="49" fillId="35" borderId="0" xfId="52" applyNumberFormat="1" applyFont="1" applyFill="1" applyBorder="1" applyAlignment="1">
      <alignment horizontal="center" vertical="center"/>
      <protection/>
    </xf>
    <xf numFmtId="3" fontId="50" fillId="33" borderId="0" xfId="62" applyNumberFormat="1" applyFont="1" applyFill="1" applyBorder="1" applyAlignment="1">
      <alignment horizontal="center" vertical="center"/>
    </xf>
    <xf numFmtId="9" fontId="50" fillId="6" borderId="0" xfId="56" applyFont="1" applyFill="1" applyBorder="1" applyAlignment="1">
      <alignment horizontal="center" vertical="center"/>
    </xf>
    <xf numFmtId="9" fontId="50" fillId="7" borderId="0" xfId="57" applyFont="1" applyFill="1" applyBorder="1" applyAlignment="1">
      <alignment horizontal="center" vertical="center"/>
    </xf>
    <xf numFmtId="164" fontId="49" fillId="7" borderId="15" xfId="52" applyNumberFormat="1" applyFont="1" applyFill="1" applyBorder="1" applyAlignment="1">
      <alignment vertical="center"/>
      <protection/>
    </xf>
    <xf numFmtId="164" fontId="49" fillId="7" borderId="15" xfId="52" applyNumberFormat="1" applyFont="1" applyFill="1" applyBorder="1">
      <alignment/>
      <protection/>
    </xf>
    <xf numFmtId="9" fontId="50" fillId="6" borderId="15" xfId="56" applyFont="1" applyFill="1" applyBorder="1" applyAlignment="1">
      <alignment horizontal="center" vertical="center"/>
    </xf>
    <xf numFmtId="38" fontId="49" fillId="6" borderId="18" xfId="52" applyNumberFormat="1" applyFont="1" applyFill="1" applyBorder="1" applyAlignment="1">
      <alignment horizontal="center" vertical="center"/>
      <protection/>
    </xf>
    <xf numFmtId="38" fontId="50" fillId="6" borderId="13" xfId="52" applyNumberFormat="1" applyFont="1" applyFill="1" applyBorder="1" applyAlignment="1">
      <alignment horizontal="center" vertical="center"/>
      <protection/>
    </xf>
    <xf numFmtId="0" fontId="54" fillId="0" borderId="0" xfId="52" applyFont="1" applyAlignment="1">
      <alignment wrapText="1"/>
      <protection/>
    </xf>
    <xf numFmtId="3" fontId="49" fillId="5" borderId="15" xfId="52" applyNumberFormat="1" applyFont="1" applyFill="1" applyBorder="1" applyAlignment="1">
      <alignment horizontal="center" vertical="center"/>
      <protection/>
    </xf>
    <xf numFmtId="2" fontId="50" fillId="13" borderId="0" xfId="52" applyNumberFormat="1" applyFont="1" applyFill="1" applyBorder="1" applyAlignment="1">
      <alignment horizontal="center" vertical="center" wrapText="1"/>
      <protection/>
    </xf>
    <xf numFmtId="2" fontId="50" fillId="33" borderId="0" xfId="52" applyNumberFormat="1" applyFont="1" applyFill="1" applyBorder="1" applyAlignment="1">
      <alignment horizontal="center" vertical="center" wrapText="1"/>
      <protection/>
    </xf>
    <xf numFmtId="3" fontId="49" fillId="13" borderId="0" xfId="62" applyNumberFormat="1" applyFont="1" applyFill="1" applyBorder="1" applyAlignment="1">
      <alignment horizontal="center" vertical="center"/>
    </xf>
    <xf numFmtId="3" fontId="49" fillId="7" borderId="0" xfId="62" applyNumberFormat="1" applyFont="1" applyFill="1" applyBorder="1" applyAlignment="1">
      <alignment horizontal="center" vertical="center"/>
    </xf>
    <xf numFmtId="3" fontId="49" fillId="7" borderId="15" xfId="62" applyNumberFormat="1" applyFont="1" applyFill="1" applyBorder="1" applyAlignment="1">
      <alignment horizontal="center" vertical="center"/>
    </xf>
    <xf numFmtId="3" fontId="49" fillId="5" borderId="0" xfId="52" applyNumberFormat="1" applyFont="1" applyFill="1" applyBorder="1" applyAlignment="1">
      <alignment horizontal="center" vertical="center"/>
      <protection/>
    </xf>
    <xf numFmtId="3" fontId="49" fillId="5" borderId="15" xfId="52" applyNumberFormat="1" applyFont="1" applyFill="1" applyBorder="1" applyAlignment="1">
      <alignment horizontal="center" vertical="center"/>
      <protection/>
    </xf>
    <xf numFmtId="2" fontId="50" fillId="7" borderId="0" xfId="52" applyNumberFormat="1" applyFont="1" applyFill="1" applyBorder="1" applyAlignment="1">
      <alignment horizontal="center" vertical="center" wrapText="1"/>
      <protection/>
    </xf>
    <xf numFmtId="2" fontId="50" fillId="7" borderId="15" xfId="52" applyNumberFormat="1" applyFont="1" applyFill="1" applyBorder="1" applyAlignment="1">
      <alignment horizontal="center"/>
      <protection/>
    </xf>
    <xf numFmtId="0" fontId="50" fillId="7" borderId="0" xfId="57" applyNumberFormat="1" applyFont="1" applyFill="1" applyBorder="1" applyAlignment="1">
      <alignment horizontal="center" vertical="center"/>
    </xf>
    <xf numFmtId="3" fontId="49" fillId="7" borderId="15" xfId="52" applyNumberFormat="1" applyFont="1" applyFill="1" applyBorder="1" applyAlignment="1">
      <alignment horizontal="center" vertical="center"/>
      <protection/>
    </xf>
    <xf numFmtId="38" fontId="50" fillId="6" borderId="0" xfId="52" applyNumberFormat="1" applyFont="1" applyFill="1" applyBorder="1" applyAlignment="1">
      <alignment horizontal="center" vertical="center"/>
      <protection/>
    </xf>
    <xf numFmtId="0" fontId="55" fillId="0" borderId="0" xfId="52" applyFont="1">
      <alignment/>
      <protection/>
    </xf>
    <xf numFmtId="38" fontId="50" fillId="6" borderId="15" xfId="52" applyNumberFormat="1" applyFont="1" applyFill="1" applyBorder="1" applyAlignment="1">
      <alignment horizontal="center" vertical="center"/>
      <protection/>
    </xf>
    <xf numFmtId="4" fontId="49" fillId="6" borderId="15" xfId="52" applyNumberFormat="1" applyFont="1" applyFill="1" applyBorder="1" applyAlignment="1">
      <alignment horizontal="center" vertical="center"/>
      <protection/>
    </xf>
    <xf numFmtId="4" fontId="49" fillId="0" borderId="0" xfId="52" applyNumberFormat="1" applyFont="1">
      <alignment/>
      <protection/>
    </xf>
    <xf numFmtId="2" fontId="49" fillId="6" borderId="0" xfId="56" applyNumberFormat="1" applyFont="1" applyFill="1" applyBorder="1" applyAlignment="1">
      <alignment horizontal="center" vertical="center"/>
    </xf>
    <xf numFmtId="2" fontId="49" fillId="6" borderId="15" xfId="56" applyNumberFormat="1" applyFont="1" applyFill="1" applyBorder="1" applyAlignment="1">
      <alignment horizontal="center" vertical="center"/>
    </xf>
    <xf numFmtId="167" fontId="49" fillId="6" borderId="0" xfId="52" applyNumberFormat="1" applyFont="1" applyFill="1" applyBorder="1" applyAlignment="1">
      <alignment horizontal="center" vertical="center"/>
      <protection/>
    </xf>
    <xf numFmtId="167" fontId="49" fillId="6" borderId="15" xfId="52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0" fillId="13" borderId="0" xfId="52" applyFont="1" applyFill="1" applyBorder="1" applyAlignment="1">
      <alignment horizontal="center" vertical="center" wrapText="1"/>
      <protection/>
    </xf>
    <xf numFmtId="2" fontId="49" fillId="6" borderId="0" xfId="52" applyNumberFormat="1" applyFont="1" applyFill="1" applyBorder="1" applyAlignment="1">
      <alignment horizontal="center" vertical="center"/>
      <protection/>
    </xf>
    <xf numFmtId="40" fontId="49" fillId="6" borderId="0" xfId="52" applyNumberFormat="1" applyFont="1" applyFill="1" applyBorder="1" applyAlignment="1">
      <alignment horizontal="center" vertical="center"/>
      <protection/>
    </xf>
    <xf numFmtId="40" fontId="49" fillId="6" borderId="15" xfId="52" applyNumberFormat="1" applyFont="1" applyFill="1" applyBorder="1" applyAlignment="1">
      <alignment horizontal="center" vertical="center"/>
      <protection/>
    </xf>
    <xf numFmtId="3" fontId="55" fillId="5" borderId="0" xfId="52" applyNumberFormat="1" applyFont="1" applyFill="1" applyBorder="1" applyAlignment="1">
      <alignment horizontal="center" vertical="center"/>
      <protection/>
    </xf>
    <xf numFmtId="0" fontId="49" fillId="11" borderId="11" xfId="52" applyFont="1" applyFill="1" applyBorder="1" applyAlignment="1">
      <alignment horizontal="left" vertical="center" wrapText="1"/>
      <protection/>
    </xf>
    <xf numFmtId="164" fontId="49" fillId="11" borderId="0" xfId="52" applyNumberFormat="1" applyFont="1" applyFill="1" applyBorder="1" applyAlignment="1">
      <alignment horizontal="center" vertical="center"/>
      <protection/>
    </xf>
    <xf numFmtId="164" fontId="49" fillId="5" borderId="0" xfId="52" applyNumberFormat="1" applyFont="1" applyFill="1" applyBorder="1" applyAlignment="1">
      <alignment horizontal="center" vertical="center"/>
      <protection/>
    </xf>
    <xf numFmtId="164" fontId="49" fillId="5" borderId="15" xfId="52" applyNumberFormat="1" applyFont="1" applyFill="1" applyBorder="1" applyAlignment="1">
      <alignment horizontal="center" vertical="center"/>
      <protection/>
    </xf>
    <xf numFmtId="0" fontId="49" fillId="0" borderId="0" xfId="52" applyFont="1" applyBorder="1">
      <alignment/>
      <protection/>
    </xf>
    <xf numFmtId="3" fontId="49" fillId="11" borderId="0" xfId="52" applyNumberFormat="1" applyFont="1" applyFill="1" applyBorder="1" applyAlignment="1">
      <alignment horizontal="center" vertical="center"/>
      <protection/>
    </xf>
    <xf numFmtId="164" fontId="57" fillId="5" borderId="0" xfId="52" applyNumberFormat="1" applyFont="1" applyFill="1" applyBorder="1" applyAlignment="1">
      <alignment horizontal="center" vertical="center"/>
      <protection/>
    </xf>
    <xf numFmtId="0" fontId="49" fillId="11" borderId="16" xfId="52" applyFont="1" applyFill="1" applyBorder="1" applyAlignment="1">
      <alignment horizontal="left" vertical="center" wrapText="1"/>
      <protection/>
    </xf>
    <xf numFmtId="164" fontId="49" fillId="11" borderId="17" xfId="52" applyNumberFormat="1" applyFont="1" applyFill="1" applyBorder="1" applyAlignment="1">
      <alignment horizontal="center" vertical="center"/>
      <protection/>
    </xf>
    <xf numFmtId="38" fontId="6" fillId="5" borderId="17" xfId="52" applyNumberFormat="1" applyFont="1" applyFill="1" applyBorder="1" applyAlignment="1">
      <alignment horizontal="center" vertical="center"/>
      <protection/>
    </xf>
    <xf numFmtId="38" fontId="6" fillId="5" borderId="18" xfId="52" applyNumberFormat="1" applyFont="1" applyFill="1" applyBorder="1" applyAlignment="1">
      <alignment horizontal="center" vertical="center"/>
      <protection/>
    </xf>
    <xf numFmtId="0" fontId="49" fillId="0" borderId="0" xfId="52" applyFont="1">
      <alignment/>
      <protection/>
    </xf>
    <xf numFmtId="0" fontId="50" fillId="14" borderId="22" xfId="52" applyFont="1" applyFill="1" applyBorder="1" applyAlignment="1">
      <alignment horizontal="left" wrapText="1"/>
      <protection/>
    </xf>
    <xf numFmtId="164" fontId="49" fillId="35" borderId="17" xfId="52" applyNumberFormat="1" applyFont="1" applyFill="1" applyBorder="1" applyAlignment="1">
      <alignment horizontal="center" vertical="center"/>
      <protection/>
    </xf>
    <xf numFmtId="2" fontId="49" fillId="6" borderId="17" xfId="52" applyNumberFormat="1" applyFont="1" applyFill="1" applyBorder="1" applyAlignment="1">
      <alignment horizontal="center" vertical="center"/>
      <protection/>
    </xf>
    <xf numFmtId="4" fontId="49" fillId="6" borderId="17" xfId="52" applyNumberFormat="1" applyFont="1" applyFill="1" applyBorder="1" applyAlignment="1">
      <alignment horizontal="center" vertical="center"/>
      <protection/>
    </xf>
    <xf numFmtId="4" fontId="49" fillId="6" borderId="18" xfId="52" applyNumberFormat="1" applyFont="1" applyFill="1" applyBorder="1" applyAlignment="1">
      <alignment horizontal="center" vertical="center"/>
      <protection/>
    </xf>
    <xf numFmtId="0" fontId="49" fillId="13" borderId="11" xfId="52" applyFont="1" applyFill="1" applyBorder="1" applyAlignment="1">
      <alignment horizontal="left" wrapText="1"/>
      <protection/>
    </xf>
    <xf numFmtId="0" fontId="49" fillId="13" borderId="21" xfId="52" applyFont="1" applyFill="1" applyBorder="1" applyAlignment="1">
      <alignment horizontal="left" wrapText="1"/>
      <protection/>
    </xf>
    <xf numFmtId="3" fontId="50" fillId="33" borderId="23" xfId="62" applyNumberFormat="1" applyFont="1" applyFill="1" applyBorder="1" applyAlignment="1">
      <alignment horizontal="center" vertical="center"/>
    </xf>
    <xf numFmtId="164" fontId="49" fillId="7" borderId="23" xfId="52" applyNumberFormat="1" applyFont="1" applyFill="1" applyBorder="1" applyAlignment="1">
      <alignment vertical="center"/>
      <protection/>
    </xf>
    <xf numFmtId="164" fontId="49" fillId="7" borderId="23" xfId="52" applyNumberFormat="1" applyFont="1" applyFill="1" applyBorder="1">
      <alignment/>
      <protection/>
    </xf>
    <xf numFmtId="164" fontId="49" fillId="7" borderId="23" xfId="62" applyNumberFormat="1" applyFont="1" applyFill="1" applyBorder="1" applyAlignment="1">
      <alignment horizontal="center" vertical="center"/>
    </xf>
    <xf numFmtId="3" fontId="49" fillId="7" borderId="23" xfId="52" applyNumberFormat="1" applyFont="1" applyFill="1" applyBorder="1" applyAlignment="1">
      <alignment horizontal="center"/>
      <protection/>
    </xf>
    <xf numFmtId="0" fontId="53" fillId="0" borderId="0" xfId="52" applyFont="1" applyAlignment="1">
      <alignment horizontal="center"/>
      <protection/>
    </xf>
    <xf numFmtId="0" fontId="49" fillId="0" borderId="0" xfId="52" applyFont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/>
      </font>
    </dxf>
    <dxf>
      <font>
        <b val="0"/>
        <i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4"/>
  <sheetViews>
    <sheetView tabSelected="1" zoomScale="101" zoomScaleNormal="10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9.6640625" defaultRowHeight="18.75"/>
  <cols>
    <col min="1" max="1" width="48.88671875" style="1" customWidth="1"/>
    <col min="2" max="2" width="12.4453125" style="20" customWidth="1"/>
    <col min="3" max="3" width="11.6640625" style="20" customWidth="1"/>
    <col min="4" max="4" width="11.3359375" style="20" customWidth="1"/>
    <col min="5" max="7" width="10.6640625" style="20" customWidth="1"/>
    <col min="8" max="8" width="11.6640625" style="20" customWidth="1"/>
    <col min="9" max="9" width="10.6640625" style="20" customWidth="1"/>
    <col min="10" max="10" width="11.5546875" style="20" customWidth="1"/>
    <col min="11" max="11" width="10.99609375" style="20" customWidth="1"/>
    <col min="12" max="12" width="11.3359375" style="20" customWidth="1"/>
    <col min="13" max="13" width="12.10546875" style="1" customWidth="1"/>
    <col min="14" max="14" width="10.99609375" style="1" customWidth="1"/>
    <col min="15" max="15" width="11.6640625" style="1" customWidth="1"/>
    <col min="16" max="16" width="11.5546875" style="1" customWidth="1"/>
    <col min="17" max="17" width="12.5546875" style="1" customWidth="1"/>
    <col min="18" max="18" width="11.88671875" style="1" customWidth="1"/>
    <col min="19" max="19" width="12.88671875" style="1" customWidth="1"/>
    <col min="20" max="20" width="11.99609375" style="1" customWidth="1"/>
    <col min="21" max="21" width="12.4453125" style="1" customWidth="1"/>
    <col min="22" max="22" width="12.10546875" style="1" customWidth="1"/>
    <col min="23" max="23" width="12.10546875" style="1" bestFit="1" customWidth="1"/>
    <col min="24" max="24" width="11.88671875" style="1" customWidth="1"/>
    <col min="25" max="25" width="11.99609375" style="1" customWidth="1"/>
    <col min="26" max="26" width="12.5546875" style="1" customWidth="1"/>
    <col min="27" max="27" width="12.10546875" style="1" bestFit="1" customWidth="1"/>
    <col min="28" max="28" width="13.88671875" style="1" customWidth="1"/>
    <col min="29" max="29" width="13.4453125" style="1" customWidth="1"/>
    <col min="30" max="30" width="12.6640625" style="1" customWidth="1"/>
    <col min="31" max="31" width="12.99609375" style="1" customWidth="1"/>
    <col min="32" max="16384" width="9.6640625" style="1" customWidth="1"/>
  </cols>
  <sheetData>
    <row r="2" spans="1:20" ht="15">
      <c r="A2" s="144" t="s">
        <v>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31" ht="39" customHeight="1" thickBot="1">
      <c r="A3" s="92"/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4">
        <v>2021</v>
      </c>
      <c r="I3" s="4">
        <v>2022</v>
      </c>
      <c r="J3" s="4" t="s">
        <v>2</v>
      </c>
      <c r="K3" s="4" t="s">
        <v>1</v>
      </c>
      <c r="L3" s="4" t="s">
        <v>0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</row>
    <row r="4" spans="1:31" s="3" customFormat="1" ht="15.75" thickBot="1">
      <c r="A4" s="51" t="s">
        <v>3</v>
      </c>
      <c r="B4" s="5"/>
      <c r="C4" s="5"/>
      <c r="D4" s="5"/>
      <c r="E4" s="5"/>
      <c r="F4" s="5"/>
      <c r="G4" s="5"/>
      <c r="H4" s="5"/>
      <c r="I4" s="18"/>
      <c r="J4" s="6"/>
      <c r="K4" s="6"/>
      <c r="L4" s="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52"/>
    </row>
    <row r="5" spans="1:31" s="2" customFormat="1" ht="30.75" thickTop="1">
      <c r="A5" s="22" t="s">
        <v>4</v>
      </c>
      <c r="B5" s="33">
        <v>3500</v>
      </c>
      <c r="C5" s="7">
        <f aca="true" t="shared" si="0" ref="C5:L5">B5</f>
        <v>3500</v>
      </c>
      <c r="D5" s="7">
        <f t="shared" si="0"/>
        <v>3500</v>
      </c>
      <c r="E5" s="7">
        <f t="shared" si="0"/>
        <v>3500</v>
      </c>
      <c r="F5" s="7">
        <f t="shared" si="0"/>
        <v>3500</v>
      </c>
      <c r="G5" s="7">
        <f t="shared" si="0"/>
        <v>3500</v>
      </c>
      <c r="H5" s="7">
        <f t="shared" si="0"/>
        <v>3500</v>
      </c>
      <c r="I5" s="19">
        <f t="shared" si="0"/>
        <v>3500</v>
      </c>
      <c r="J5" s="8">
        <f t="shared" si="0"/>
        <v>3500</v>
      </c>
      <c r="K5" s="8">
        <f t="shared" si="0"/>
        <v>3500</v>
      </c>
      <c r="L5" s="8">
        <f t="shared" si="0"/>
        <v>3500</v>
      </c>
      <c r="M5" s="8">
        <f>L5</f>
        <v>3500</v>
      </c>
      <c r="N5" s="8">
        <f>M5</f>
        <v>3500</v>
      </c>
      <c r="O5" s="8">
        <f>N5</f>
        <v>3500</v>
      </c>
      <c r="P5" s="8">
        <f>O5</f>
        <v>3500</v>
      </c>
      <c r="Q5" s="8">
        <f>P5</f>
        <v>3500</v>
      </c>
      <c r="R5" s="8">
        <f>Q5</f>
        <v>3500</v>
      </c>
      <c r="S5" s="8">
        <f>R5</f>
        <v>3500</v>
      </c>
      <c r="T5" s="8">
        <f>S5</f>
        <v>3500</v>
      </c>
      <c r="U5" s="8">
        <f>T5</f>
        <v>3500</v>
      </c>
      <c r="V5" s="8">
        <f>U5</f>
        <v>3500</v>
      </c>
      <c r="W5" s="8">
        <f>V5</f>
        <v>3500</v>
      </c>
      <c r="X5" s="8">
        <f>W5</f>
        <v>3500</v>
      </c>
      <c r="Y5" s="8">
        <f>X5</f>
        <v>3500</v>
      </c>
      <c r="Z5" s="8">
        <f>Y5</f>
        <v>3500</v>
      </c>
      <c r="AA5" s="8">
        <f>Z5</f>
        <v>3500</v>
      </c>
      <c r="AB5" s="8">
        <f>AA5</f>
        <v>3500</v>
      </c>
      <c r="AC5" s="8">
        <f>AB5</f>
        <v>3500</v>
      </c>
      <c r="AD5" s="8">
        <f>AC5</f>
        <v>3500</v>
      </c>
      <c r="AE5" s="53">
        <f>AD5</f>
        <v>3500</v>
      </c>
    </row>
    <row r="6" spans="1:31" s="2" customFormat="1" ht="30">
      <c r="A6" s="137" t="s">
        <v>35</v>
      </c>
      <c r="B6" s="115">
        <v>15</v>
      </c>
      <c r="C6" s="115">
        <v>15</v>
      </c>
      <c r="D6" s="115">
        <v>17</v>
      </c>
      <c r="E6" s="115">
        <v>17</v>
      </c>
      <c r="F6" s="115">
        <v>18.19</v>
      </c>
      <c r="G6" s="115">
        <v>18.86</v>
      </c>
      <c r="H6" s="115">
        <v>19.52</v>
      </c>
      <c r="I6" s="95">
        <v>20.99</v>
      </c>
      <c r="J6" s="9">
        <f>I6*J8</f>
        <v>21.8296</v>
      </c>
      <c r="K6" s="9">
        <f>J6*K8</f>
        <v>22.702784</v>
      </c>
      <c r="L6" s="9">
        <f>K6*L8</f>
        <v>23.61089536</v>
      </c>
      <c r="M6" s="26">
        <f>L6*M8</f>
        <v>24.555331174400003</v>
      </c>
      <c r="N6" s="26">
        <f>M6*N8</f>
        <v>25.537544421376005</v>
      </c>
      <c r="O6" s="26">
        <f>N6*O8</f>
        <v>26.559046198231044</v>
      </c>
      <c r="P6" s="26">
        <f>O6*P8</f>
        <v>27.621408046160287</v>
      </c>
      <c r="Q6" s="26">
        <f>P6*Q8</f>
        <v>28.7262643680067</v>
      </c>
      <c r="R6" s="26">
        <f>Q6*R8</f>
        <v>29.87531494272697</v>
      </c>
      <c r="S6" s="26">
        <f>R6*S8</f>
        <v>31.07032754043605</v>
      </c>
      <c r="T6" s="26">
        <f>S6*T8</f>
        <v>32.31314064205349</v>
      </c>
      <c r="U6" s="26">
        <f>T6*U8</f>
        <v>33.60566626773563</v>
      </c>
      <c r="V6" s="26">
        <f>U6*V8</f>
        <v>34.94989291844505</v>
      </c>
      <c r="W6" s="26">
        <f>V6*W8</f>
        <v>36.347888635182855</v>
      </c>
      <c r="X6" s="26">
        <f>W6*X8</f>
        <v>37.80180418059017</v>
      </c>
      <c r="Y6" s="26">
        <f>X6*Y8</f>
        <v>39.313876347813775</v>
      </c>
      <c r="Z6" s="26">
        <f>Y6*Z8</f>
        <v>40.88643140172633</v>
      </c>
      <c r="AA6" s="26">
        <f>Z6*AA8</f>
        <v>42.52188865779538</v>
      </c>
      <c r="AB6" s="26">
        <f>AA6*AB8</f>
        <v>44.22276420410719</v>
      </c>
      <c r="AC6" s="26">
        <f>AB6*AC8</f>
        <v>45.99167477227148</v>
      </c>
      <c r="AD6" s="26">
        <f>AC6*AD8</f>
        <v>47.83134176316234</v>
      </c>
      <c r="AE6" s="54">
        <f>AD6*AE8</f>
        <v>49.744595433688836</v>
      </c>
    </row>
    <row r="7" spans="1:31" s="2" customFormat="1" ht="30" customHeight="1">
      <c r="A7" s="138" t="s">
        <v>47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5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2">
        <v>0</v>
      </c>
    </row>
    <row r="8" spans="1:31" s="2" customFormat="1" ht="15">
      <c r="A8" s="137" t="s">
        <v>28</v>
      </c>
      <c r="B8" s="10"/>
      <c r="C8" s="7"/>
      <c r="D8" s="7"/>
      <c r="E8" s="7"/>
      <c r="F8" s="7"/>
      <c r="G8" s="7"/>
      <c r="H8" s="10">
        <v>1.04</v>
      </c>
      <c r="I8" s="11">
        <v>1.04</v>
      </c>
      <c r="J8" s="11">
        <v>1.04</v>
      </c>
      <c r="K8" s="11">
        <v>1.04</v>
      </c>
      <c r="L8" s="11">
        <v>1.04</v>
      </c>
      <c r="M8" s="27">
        <f>L8</f>
        <v>1.04</v>
      </c>
      <c r="N8" s="27">
        <f aca="true" t="shared" si="1" ref="N8:AE8">M8</f>
        <v>1.04</v>
      </c>
      <c r="O8" s="27">
        <f t="shared" si="1"/>
        <v>1.04</v>
      </c>
      <c r="P8" s="27">
        <f t="shared" si="1"/>
        <v>1.04</v>
      </c>
      <c r="Q8" s="27">
        <f t="shared" si="1"/>
        <v>1.04</v>
      </c>
      <c r="R8" s="27">
        <f t="shared" si="1"/>
        <v>1.04</v>
      </c>
      <c r="S8" s="27">
        <f t="shared" si="1"/>
        <v>1.04</v>
      </c>
      <c r="T8" s="27">
        <f t="shared" si="1"/>
        <v>1.04</v>
      </c>
      <c r="U8" s="27">
        <f t="shared" si="1"/>
        <v>1.04</v>
      </c>
      <c r="V8" s="27">
        <f t="shared" si="1"/>
        <v>1.04</v>
      </c>
      <c r="W8" s="27">
        <f t="shared" si="1"/>
        <v>1.04</v>
      </c>
      <c r="X8" s="27">
        <f t="shared" si="1"/>
        <v>1.04</v>
      </c>
      <c r="Y8" s="27">
        <f t="shared" si="1"/>
        <v>1.04</v>
      </c>
      <c r="Z8" s="27">
        <f t="shared" si="1"/>
        <v>1.04</v>
      </c>
      <c r="AA8" s="27">
        <f t="shared" si="1"/>
        <v>1.04</v>
      </c>
      <c r="AB8" s="27">
        <f t="shared" si="1"/>
        <v>1.04</v>
      </c>
      <c r="AC8" s="27">
        <f t="shared" si="1"/>
        <v>1.04</v>
      </c>
      <c r="AD8" s="27">
        <f t="shared" si="1"/>
        <v>1.04</v>
      </c>
      <c r="AE8" s="55">
        <f t="shared" si="1"/>
        <v>1.04</v>
      </c>
    </row>
    <row r="9" spans="1:31" s="2" customFormat="1" ht="15">
      <c r="A9" s="23" t="s">
        <v>29</v>
      </c>
      <c r="B9" s="96">
        <f>B5*(B6+B7)*12</f>
        <v>630000</v>
      </c>
      <c r="C9" s="96">
        <f aca="true" t="shared" si="2" ref="C9:H9">C5*(C6+C7)*12</f>
        <v>630000</v>
      </c>
      <c r="D9" s="96">
        <f t="shared" si="2"/>
        <v>714000</v>
      </c>
      <c r="E9" s="96">
        <f t="shared" si="2"/>
        <v>714000</v>
      </c>
      <c r="F9" s="96">
        <f t="shared" si="2"/>
        <v>763980.0000000001</v>
      </c>
      <c r="G9" s="96">
        <f t="shared" si="2"/>
        <v>792120</v>
      </c>
      <c r="H9" s="96">
        <f t="shared" si="2"/>
        <v>819840</v>
      </c>
      <c r="I9" s="97">
        <f>I5*(I6+I7)*12</f>
        <v>881580</v>
      </c>
      <c r="J9" s="97">
        <f aca="true" t="shared" si="3" ref="J9:AE9">J5*(J6+J7)*12</f>
        <v>916843.2</v>
      </c>
      <c r="K9" s="97">
        <f t="shared" si="3"/>
        <v>953516.9280000001</v>
      </c>
      <c r="L9" s="97">
        <f t="shared" si="3"/>
        <v>991657.60512</v>
      </c>
      <c r="M9" s="97">
        <f t="shared" si="3"/>
        <v>1031323.9093248001</v>
      </c>
      <c r="N9" s="97">
        <f t="shared" si="3"/>
        <v>1072576.8656977923</v>
      </c>
      <c r="O9" s="97">
        <f t="shared" si="3"/>
        <v>1115479.940325704</v>
      </c>
      <c r="P9" s="97">
        <f t="shared" si="3"/>
        <v>1160099.137938732</v>
      </c>
      <c r="Q9" s="97">
        <f t="shared" si="3"/>
        <v>1206503.1034562814</v>
      </c>
      <c r="R9" s="97">
        <f t="shared" si="3"/>
        <v>1254763.2275945328</v>
      </c>
      <c r="S9" s="97">
        <f t="shared" si="3"/>
        <v>1304953.756698314</v>
      </c>
      <c r="T9" s="97">
        <f t="shared" si="3"/>
        <v>1357151.9069662467</v>
      </c>
      <c r="U9" s="97">
        <f t="shared" si="3"/>
        <v>1411437.9832448964</v>
      </c>
      <c r="V9" s="97">
        <f t="shared" si="3"/>
        <v>1467895.5025746922</v>
      </c>
      <c r="W9" s="97">
        <f t="shared" si="3"/>
        <v>1526611.3226776798</v>
      </c>
      <c r="X9" s="97">
        <f t="shared" si="3"/>
        <v>1587675.7755847871</v>
      </c>
      <c r="Y9" s="97">
        <f t="shared" si="3"/>
        <v>1651182.8066081784</v>
      </c>
      <c r="Z9" s="97">
        <f t="shared" si="3"/>
        <v>1717230.1188725056</v>
      </c>
      <c r="AA9" s="97">
        <f t="shared" si="3"/>
        <v>1785919.323627406</v>
      </c>
      <c r="AB9" s="97">
        <f t="shared" si="3"/>
        <v>1857356.096572502</v>
      </c>
      <c r="AC9" s="97">
        <f t="shared" si="3"/>
        <v>1931650.340435402</v>
      </c>
      <c r="AD9" s="97">
        <f t="shared" si="3"/>
        <v>2008916.3540528184</v>
      </c>
      <c r="AE9" s="98">
        <f t="shared" si="3"/>
        <v>2089273.0082149312</v>
      </c>
    </row>
    <row r="10" spans="1:31" s="2" customFormat="1" ht="15">
      <c r="A10" s="22" t="s">
        <v>30</v>
      </c>
      <c r="B10" s="75">
        <v>605000</v>
      </c>
      <c r="C10" s="75">
        <v>620000</v>
      </c>
      <c r="D10" s="75">
        <v>705000</v>
      </c>
      <c r="E10" s="75">
        <v>710000</v>
      </c>
      <c r="F10" s="75">
        <v>755000</v>
      </c>
      <c r="G10" s="75">
        <v>787000</v>
      </c>
      <c r="H10" s="75">
        <v>815000</v>
      </c>
      <c r="I10" s="97">
        <f aca="true" t="shared" si="4" ref="I10:AE10">I9*I12</f>
        <v>863948.4</v>
      </c>
      <c r="J10" s="97">
        <f t="shared" si="4"/>
        <v>898506.3359999999</v>
      </c>
      <c r="K10" s="97">
        <f t="shared" si="4"/>
        <v>934446.58944</v>
      </c>
      <c r="L10" s="97">
        <f t="shared" si="4"/>
        <v>971824.4530176</v>
      </c>
      <c r="M10" s="97">
        <f t="shared" si="4"/>
        <v>1010697.4311383041</v>
      </c>
      <c r="N10" s="97">
        <f t="shared" si="4"/>
        <v>1051125.3283838364</v>
      </c>
      <c r="O10" s="97">
        <f t="shared" si="4"/>
        <v>1093170.3415191898</v>
      </c>
      <c r="P10" s="97">
        <f t="shared" si="4"/>
        <v>1136897.1551799574</v>
      </c>
      <c r="Q10" s="97">
        <f t="shared" si="4"/>
        <v>1182373.0413871557</v>
      </c>
      <c r="R10" s="97">
        <f t="shared" si="4"/>
        <v>1229667.963042642</v>
      </c>
      <c r="S10" s="97">
        <f t="shared" si="4"/>
        <v>1278854.6815643478</v>
      </c>
      <c r="T10" s="97">
        <f t="shared" si="4"/>
        <v>1330008.8688269218</v>
      </c>
      <c r="U10" s="97">
        <f t="shared" si="4"/>
        <v>1383209.2235799984</v>
      </c>
      <c r="V10" s="97">
        <f t="shared" si="4"/>
        <v>1438537.5925231983</v>
      </c>
      <c r="W10" s="97">
        <f t="shared" si="4"/>
        <v>1496079.0962241262</v>
      </c>
      <c r="X10" s="97">
        <f t="shared" si="4"/>
        <v>1555922.2600730914</v>
      </c>
      <c r="Y10" s="97">
        <f t="shared" si="4"/>
        <v>1618159.1504760147</v>
      </c>
      <c r="Z10" s="97">
        <f t="shared" si="4"/>
        <v>1682885.5164950555</v>
      </c>
      <c r="AA10" s="97">
        <f t="shared" si="4"/>
        <v>1750200.937154858</v>
      </c>
      <c r="AB10" s="97">
        <f t="shared" si="4"/>
        <v>1820208.974641052</v>
      </c>
      <c r="AC10" s="97">
        <f t="shared" si="4"/>
        <v>1893017.3336266938</v>
      </c>
      <c r="AD10" s="97">
        <f t="shared" si="4"/>
        <v>1968738.026971762</v>
      </c>
      <c r="AE10" s="98">
        <f t="shared" si="4"/>
        <v>2047487.5480506325</v>
      </c>
    </row>
    <row r="11" spans="1:31" s="2" customFormat="1" ht="15">
      <c r="A11" s="22" t="s">
        <v>31</v>
      </c>
      <c r="B11" s="96">
        <f aca="true" t="shared" si="5" ref="B11:AE11">B9-B10</f>
        <v>25000</v>
      </c>
      <c r="C11" s="96">
        <f t="shared" si="5"/>
        <v>10000</v>
      </c>
      <c r="D11" s="96">
        <f t="shared" si="5"/>
        <v>9000</v>
      </c>
      <c r="E11" s="96">
        <f t="shared" si="5"/>
        <v>4000</v>
      </c>
      <c r="F11" s="96">
        <f t="shared" si="5"/>
        <v>8980.000000000116</v>
      </c>
      <c r="G11" s="96">
        <f t="shared" si="5"/>
        <v>5120</v>
      </c>
      <c r="H11" s="96">
        <f t="shared" si="5"/>
        <v>4840</v>
      </c>
      <c r="I11" s="97">
        <f t="shared" si="5"/>
        <v>17631.599999999977</v>
      </c>
      <c r="J11" s="97">
        <f t="shared" si="5"/>
        <v>18336.86400000006</v>
      </c>
      <c r="K11" s="97">
        <f t="shared" si="5"/>
        <v>19070.338560000062</v>
      </c>
      <c r="L11" s="97">
        <f t="shared" si="5"/>
        <v>19833.152102399967</v>
      </c>
      <c r="M11" s="97">
        <f t="shared" si="5"/>
        <v>20626.478186496068</v>
      </c>
      <c r="N11" s="97">
        <f t="shared" si="5"/>
        <v>21451.537313955836</v>
      </c>
      <c r="O11" s="97">
        <f t="shared" si="5"/>
        <v>22309.598806514172</v>
      </c>
      <c r="P11" s="97">
        <f t="shared" si="5"/>
        <v>23201.982758774655</v>
      </c>
      <c r="Q11" s="97">
        <f t="shared" si="5"/>
        <v>24130.062069125706</v>
      </c>
      <c r="R11" s="97">
        <f t="shared" si="5"/>
        <v>25095.26455189078</v>
      </c>
      <c r="S11" s="97">
        <f t="shared" si="5"/>
        <v>26099.075133966282</v>
      </c>
      <c r="T11" s="97">
        <f t="shared" si="5"/>
        <v>27143.038139324868</v>
      </c>
      <c r="U11" s="97">
        <f t="shared" si="5"/>
        <v>28228.75966489804</v>
      </c>
      <c r="V11" s="97">
        <f t="shared" si="5"/>
        <v>29357.910051493905</v>
      </c>
      <c r="W11" s="97">
        <f t="shared" si="5"/>
        <v>30532.226453553652</v>
      </c>
      <c r="X11" s="97">
        <f t="shared" si="5"/>
        <v>31753.51551169576</v>
      </c>
      <c r="Y11" s="97">
        <f t="shared" si="5"/>
        <v>33023.65613216371</v>
      </c>
      <c r="Z11" s="97">
        <f t="shared" si="5"/>
        <v>34344.60237745009</v>
      </c>
      <c r="AA11" s="97">
        <f t="shared" si="5"/>
        <v>35718.386472548125</v>
      </c>
      <c r="AB11" s="97">
        <f t="shared" si="5"/>
        <v>37147.121931449976</v>
      </c>
      <c r="AC11" s="97">
        <f t="shared" si="5"/>
        <v>38633.00680870819</v>
      </c>
      <c r="AD11" s="97">
        <f t="shared" si="5"/>
        <v>40178.32708105631</v>
      </c>
      <c r="AE11" s="98">
        <f t="shared" si="5"/>
        <v>41785.46016429877</v>
      </c>
    </row>
    <row r="12" spans="1:31" s="2" customFormat="1" ht="15">
      <c r="A12" s="22" t="s">
        <v>32</v>
      </c>
      <c r="B12" s="10">
        <f aca="true" t="shared" si="6" ref="B12:H12">B10/B9</f>
        <v>0.9603174603174603</v>
      </c>
      <c r="C12" s="10">
        <f t="shared" si="6"/>
        <v>0.9841269841269841</v>
      </c>
      <c r="D12" s="10">
        <f t="shared" si="6"/>
        <v>0.9873949579831933</v>
      </c>
      <c r="E12" s="10">
        <f t="shared" si="6"/>
        <v>0.9943977591036415</v>
      </c>
      <c r="F12" s="10">
        <f t="shared" si="6"/>
        <v>0.9882457655959579</v>
      </c>
      <c r="G12" s="10">
        <f t="shared" si="6"/>
        <v>0.9935363328788568</v>
      </c>
      <c r="H12" s="10">
        <f t="shared" si="6"/>
        <v>0.9940964090554254</v>
      </c>
      <c r="I12" s="86">
        <v>0.98</v>
      </c>
      <c r="J12" s="34">
        <f>I12</f>
        <v>0.98</v>
      </c>
      <c r="K12" s="34">
        <f aca="true" t="shared" si="7" ref="K12:AE12">J12</f>
        <v>0.98</v>
      </c>
      <c r="L12" s="34">
        <f t="shared" si="7"/>
        <v>0.98</v>
      </c>
      <c r="M12" s="34">
        <f t="shared" si="7"/>
        <v>0.98</v>
      </c>
      <c r="N12" s="34">
        <f t="shared" si="7"/>
        <v>0.98</v>
      </c>
      <c r="O12" s="34">
        <f t="shared" si="7"/>
        <v>0.98</v>
      </c>
      <c r="P12" s="34">
        <f t="shared" si="7"/>
        <v>0.98</v>
      </c>
      <c r="Q12" s="34">
        <f t="shared" si="7"/>
        <v>0.98</v>
      </c>
      <c r="R12" s="34">
        <f t="shared" si="7"/>
        <v>0.98</v>
      </c>
      <c r="S12" s="34">
        <f t="shared" si="7"/>
        <v>0.98</v>
      </c>
      <c r="T12" s="34">
        <f t="shared" si="7"/>
        <v>0.98</v>
      </c>
      <c r="U12" s="34">
        <f t="shared" si="7"/>
        <v>0.98</v>
      </c>
      <c r="V12" s="34">
        <f t="shared" si="7"/>
        <v>0.98</v>
      </c>
      <c r="W12" s="34">
        <f t="shared" si="7"/>
        <v>0.98</v>
      </c>
      <c r="X12" s="34">
        <f t="shared" si="7"/>
        <v>0.98</v>
      </c>
      <c r="Y12" s="34">
        <f t="shared" si="7"/>
        <v>0.98</v>
      </c>
      <c r="Z12" s="34">
        <f t="shared" si="7"/>
        <v>0.98</v>
      </c>
      <c r="AA12" s="34">
        <f t="shared" si="7"/>
        <v>0.98</v>
      </c>
      <c r="AB12" s="34">
        <f t="shared" si="7"/>
        <v>0.98</v>
      </c>
      <c r="AC12" s="34">
        <f t="shared" si="7"/>
        <v>0.98</v>
      </c>
      <c r="AD12" s="34">
        <f t="shared" si="7"/>
        <v>0.98</v>
      </c>
      <c r="AE12" s="57">
        <f t="shared" si="7"/>
        <v>0.98</v>
      </c>
    </row>
    <row r="13" spans="1:31" s="79" customFormat="1" ht="30">
      <c r="A13" s="76" t="s">
        <v>48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8">
        <v>0</v>
      </c>
    </row>
    <row r="14" spans="1:31" s="2" customFormat="1" ht="30">
      <c r="A14" s="72" t="s">
        <v>49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103" t="s">
        <v>27</v>
      </c>
      <c r="J14" s="103" t="s">
        <v>27</v>
      </c>
      <c r="K14" s="103" t="s">
        <v>27</v>
      </c>
      <c r="L14" s="103" t="s">
        <v>27</v>
      </c>
      <c r="M14" s="103" t="s">
        <v>27</v>
      </c>
      <c r="N14" s="103" t="s">
        <v>27</v>
      </c>
      <c r="O14" s="103" t="s">
        <v>27</v>
      </c>
      <c r="P14" s="103" t="s">
        <v>27</v>
      </c>
      <c r="Q14" s="103" t="s">
        <v>27</v>
      </c>
      <c r="R14" s="103" t="s">
        <v>27</v>
      </c>
      <c r="S14" s="103" t="s">
        <v>27</v>
      </c>
      <c r="T14" s="103" t="s">
        <v>27</v>
      </c>
      <c r="U14" s="103" t="s">
        <v>27</v>
      </c>
      <c r="V14" s="103" t="s">
        <v>27</v>
      </c>
      <c r="W14" s="103" t="s">
        <v>27</v>
      </c>
      <c r="X14" s="103" t="s">
        <v>27</v>
      </c>
      <c r="Y14" s="103" t="s">
        <v>27</v>
      </c>
      <c r="Z14" s="103" t="s">
        <v>27</v>
      </c>
      <c r="AA14" s="103" t="s">
        <v>27</v>
      </c>
      <c r="AB14" s="103" t="s">
        <v>27</v>
      </c>
      <c r="AC14" s="103" t="s">
        <v>27</v>
      </c>
      <c r="AD14" s="103" t="s">
        <v>27</v>
      </c>
      <c r="AE14" s="73" t="s">
        <v>27</v>
      </c>
    </row>
    <row r="15" spans="1:31" s="2" customFormat="1" ht="30.75" thickBot="1">
      <c r="A15" s="22" t="s">
        <v>50</v>
      </c>
      <c r="B15" s="74" t="s">
        <v>27</v>
      </c>
      <c r="C15" s="74" t="s">
        <v>27</v>
      </c>
      <c r="D15" s="74" t="s">
        <v>27</v>
      </c>
      <c r="E15" s="74" t="s">
        <v>27</v>
      </c>
      <c r="F15" s="74" t="s">
        <v>27</v>
      </c>
      <c r="G15" s="74" t="s">
        <v>27</v>
      </c>
      <c r="H15" s="74" t="s">
        <v>27</v>
      </c>
      <c r="I15" s="12"/>
      <c r="J15" s="13"/>
      <c r="K15" s="14"/>
      <c r="L15" s="13"/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58"/>
    </row>
    <row r="16" spans="1:31" s="2" customFormat="1" ht="15.75" thickBot="1">
      <c r="A16" s="24" t="s">
        <v>38</v>
      </c>
      <c r="B16" s="74" t="s">
        <v>27</v>
      </c>
      <c r="C16" s="74" t="s">
        <v>27</v>
      </c>
      <c r="D16" s="74" t="s">
        <v>27</v>
      </c>
      <c r="E16" s="74" t="s">
        <v>27</v>
      </c>
      <c r="F16" s="74" t="s">
        <v>27</v>
      </c>
      <c r="G16" s="74" t="s">
        <v>27</v>
      </c>
      <c r="H16" s="74" t="s">
        <v>27</v>
      </c>
      <c r="I16" s="139">
        <v>13818225</v>
      </c>
      <c r="J16" s="13">
        <f>$I$16*J25</f>
        <v>16204041.037470002</v>
      </c>
      <c r="K16" s="13">
        <f>$I$16*K25</f>
        <v>16852202.678968802</v>
      </c>
      <c r="L16" s="13">
        <f aca="true" t="shared" si="8" ref="L16:AE16">$I$16*L25</f>
        <v>17526290.786127552</v>
      </c>
      <c r="M16" s="13">
        <f t="shared" si="8"/>
        <v>18227342.417572655</v>
      </c>
      <c r="N16" s="13">
        <f t="shared" si="8"/>
        <v>18956436.11427556</v>
      </c>
      <c r="O16" s="13">
        <f t="shared" si="8"/>
        <v>19714693.55884658</v>
      </c>
      <c r="P16" s="13">
        <f t="shared" si="8"/>
        <v>20503281.301200446</v>
      </c>
      <c r="Q16" s="13">
        <f t="shared" si="8"/>
        <v>21323412.55324846</v>
      </c>
      <c r="R16" s="13">
        <f t="shared" si="8"/>
        <v>22176349.0553784</v>
      </c>
      <c r="S16" s="13">
        <f t="shared" si="8"/>
        <v>23063403.017593537</v>
      </c>
      <c r="T16" s="13">
        <f t="shared" si="8"/>
        <v>23985939.138297275</v>
      </c>
      <c r="U16" s="13">
        <f t="shared" si="8"/>
        <v>24945376.70382917</v>
      </c>
      <c r="V16" s="13">
        <f t="shared" si="8"/>
        <v>25943191.77198234</v>
      </c>
      <c r="W16" s="13">
        <f t="shared" si="8"/>
        <v>26980919.44286163</v>
      </c>
      <c r="X16" s="13">
        <f t="shared" si="8"/>
        <v>28060156.220576093</v>
      </c>
      <c r="Y16" s="13">
        <f t="shared" si="8"/>
        <v>29182562.46939914</v>
      </c>
      <c r="Z16" s="13">
        <f t="shared" si="8"/>
        <v>30349864.968175102</v>
      </c>
      <c r="AA16" s="13">
        <f t="shared" si="8"/>
        <v>31563859.566902105</v>
      </c>
      <c r="AB16" s="13">
        <f t="shared" si="8"/>
        <v>32826413.949578185</v>
      </c>
      <c r="AC16" s="13">
        <f t="shared" si="8"/>
        <v>34139470.50756131</v>
      </c>
      <c r="AD16" s="13">
        <f t="shared" si="8"/>
        <v>35505049.32786377</v>
      </c>
      <c r="AE16" s="56">
        <f t="shared" si="8"/>
        <v>36925251.30097832</v>
      </c>
    </row>
    <row r="17" spans="1:31" s="2" customFormat="1" ht="30.75" thickBot="1">
      <c r="A17" s="24" t="s">
        <v>39</v>
      </c>
      <c r="B17" s="74" t="s">
        <v>27</v>
      </c>
      <c r="C17" s="74" t="s">
        <v>27</v>
      </c>
      <c r="D17" s="74" t="s">
        <v>27</v>
      </c>
      <c r="E17" s="74" t="s">
        <v>27</v>
      </c>
      <c r="F17" s="74" t="s">
        <v>27</v>
      </c>
      <c r="G17" s="74" t="s">
        <v>27</v>
      </c>
      <c r="H17" s="74" t="s">
        <v>27</v>
      </c>
      <c r="I17" s="84">
        <v>4108757</v>
      </c>
      <c r="J17" s="13">
        <f>$I$17*J25</f>
        <v>4818163.479100401</v>
      </c>
      <c r="K17" s="13">
        <f>$I$17*K25</f>
        <v>5010890.018264417</v>
      </c>
      <c r="L17" s="13">
        <f>$I$17*L25</f>
        <v>5211325.618994993</v>
      </c>
      <c r="M17" s="13">
        <f>$I$17*M25</f>
        <v>5419778.643754792</v>
      </c>
      <c r="N17" s="13">
        <f>$I$17*N25</f>
        <v>5636569.789504984</v>
      </c>
      <c r="O17" s="13">
        <f>$I$17*O25</f>
        <v>5862032.581085183</v>
      </c>
      <c r="P17" s="140">
        <f>$I$17*P25</f>
        <v>6096513.88432859</v>
      </c>
      <c r="Q17" s="80">
        <f aca="true" t="shared" si="9" ref="Q17:AE17">$I$17*Q25</f>
        <v>6340374.439701734</v>
      </c>
      <c r="R17" s="80">
        <f t="shared" si="9"/>
        <v>6593989.417289804</v>
      </c>
      <c r="S17" s="80">
        <f t="shared" si="9"/>
        <v>6857748.993981395</v>
      </c>
      <c r="T17" s="80">
        <f t="shared" si="9"/>
        <v>7132058.953740651</v>
      </c>
      <c r="U17" s="80">
        <f t="shared" si="9"/>
        <v>7417341.311890277</v>
      </c>
      <c r="V17" s="80">
        <f t="shared" si="9"/>
        <v>7714034.964365888</v>
      </c>
      <c r="W17" s="80">
        <f t="shared" si="9"/>
        <v>8022596.362940524</v>
      </c>
      <c r="X17" s="80">
        <f t="shared" si="9"/>
        <v>8343500.217458145</v>
      </c>
      <c r="Y17" s="80">
        <f t="shared" si="9"/>
        <v>8677240.226156471</v>
      </c>
      <c r="Z17" s="80">
        <f t="shared" si="9"/>
        <v>9024329.83520273</v>
      </c>
      <c r="AA17" s="80">
        <f t="shared" si="9"/>
        <v>9385303.028610839</v>
      </c>
      <c r="AB17" s="80">
        <f t="shared" si="9"/>
        <v>9760715.149755271</v>
      </c>
      <c r="AC17" s="80">
        <f t="shared" si="9"/>
        <v>10151143.755745482</v>
      </c>
      <c r="AD17" s="80">
        <f t="shared" si="9"/>
        <v>10557189.5059753</v>
      </c>
      <c r="AE17" s="87">
        <f t="shared" si="9"/>
        <v>10979477.086214313</v>
      </c>
    </row>
    <row r="18" spans="1:31" s="2" customFormat="1" ht="30.75" thickBot="1">
      <c r="A18" s="24" t="s">
        <v>40</v>
      </c>
      <c r="B18" s="74" t="s">
        <v>27</v>
      </c>
      <c r="C18" s="74" t="s">
        <v>27</v>
      </c>
      <c r="D18" s="74" t="s">
        <v>27</v>
      </c>
      <c r="E18" s="74" t="s">
        <v>27</v>
      </c>
      <c r="F18" s="74" t="s">
        <v>27</v>
      </c>
      <c r="G18" s="74" t="s">
        <v>27</v>
      </c>
      <c r="H18" s="74" t="s">
        <v>27</v>
      </c>
      <c r="I18" s="84">
        <v>1316107</v>
      </c>
      <c r="J18" s="13">
        <f>$I$18*J25</f>
        <v>1543342.3495204002</v>
      </c>
      <c r="K18" s="13">
        <f aca="true" t="shared" si="10" ref="K18:R18">$I$18*K25</f>
        <v>1605076.0435012162</v>
      </c>
      <c r="L18" s="13">
        <f t="shared" si="10"/>
        <v>1669279.0852412647</v>
      </c>
      <c r="M18" s="13">
        <f t="shared" si="10"/>
        <v>1736050.2486509152</v>
      </c>
      <c r="N18" s="13">
        <f t="shared" si="10"/>
        <v>1805492.2585969518</v>
      </c>
      <c r="O18" s="13">
        <f t="shared" si="10"/>
        <v>1877711.9489408298</v>
      </c>
      <c r="P18" s="13">
        <f>$I$18*P25</f>
        <v>1952820.426898463</v>
      </c>
      <c r="Q18" s="13">
        <f t="shared" si="10"/>
        <v>2030933.2439744014</v>
      </c>
      <c r="R18" s="13">
        <f t="shared" si="10"/>
        <v>2112170.5737333777</v>
      </c>
      <c r="S18" s="141">
        <f>$I$18*S25</f>
        <v>2196657.3966827127</v>
      </c>
      <c r="T18" s="30">
        <f aca="true" t="shared" si="11" ref="T18:AE18">$I$18*T25</f>
        <v>2284523.6925500208</v>
      </c>
      <c r="U18" s="30">
        <f t="shared" si="11"/>
        <v>2375904.640252022</v>
      </c>
      <c r="V18" s="30">
        <f t="shared" si="11"/>
        <v>2470940.825862103</v>
      </c>
      <c r="W18" s="30">
        <f t="shared" si="11"/>
        <v>2569778.458896587</v>
      </c>
      <c r="X18" s="30">
        <f t="shared" si="11"/>
        <v>2672569.5972524504</v>
      </c>
      <c r="Y18" s="30">
        <f t="shared" si="11"/>
        <v>2779472.3811425483</v>
      </c>
      <c r="Z18" s="30">
        <f t="shared" si="11"/>
        <v>2890651.2763882503</v>
      </c>
      <c r="AA18" s="30">
        <f t="shared" si="11"/>
        <v>3006277.32744378</v>
      </c>
      <c r="AB18" s="30">
        <f t="shared" si="11"/>
        <v>3126528.420541531</v>
      </c>
      <c r="AC18" s="30">
        <f t="shared" si="11"/>
        <v>3251589.5573631926</v>
      </c>
      <c r="AD18" s="30">
        <f t="shared" si="11"/>
        <v>3381653.13965772</v>
      </c>
      <c r="AE18" s="88">
        <f t="shared" si="11"/>
        <v>3516919.265244029</v>
      </c>
    </row>
    <row r="19" spans="1:31" s="2" customFormat="1" ht="15.75" thickBot="1">
      <c r="A19" s="24" t="s">
        <v>41</v>
      </c>
      <c r="B19" s="74" t="s">
        <v>27</v>
      </c>
      <c r="C19" s="74" t="s">
        <v>27</v>
      </c>
      <c r="D19" s="74" t="s">
        <v>27</v>
      </c>
      <c r="E19" s="74" t="s">
        <v>27</v>
      </c>
      <c r="F19" s="74" t="s">
        <v>27</v>
      </c>
      <c r="G19" s="74" t="s">
        <v>27</v>
      </c>
      <c r="H19" s="74" t="s">
        <v>27</v>
      </c>
      <c r="I19" s="84">
        <v>2765550</v>
      </c>
      <c r="J19" s="13">
        <f>$I$19*J25</f>
        <v>3243042.1194600007</v>
      </c>
      <c r="K19" s="13">
        <f>$I$19*K25</f>
        <v>3372763.8042384004</v>
      </c>
      <c r="L19" s="13">
        <f>$I$19*L25</f>
        <v>3507674.356407936</v>
      </c>
      <c r="M19" s="13">
        <f>$I$19*M25</f>
        <v>3647981.330664254</v>
      </c>
      <c r="N19" s="13">
        <f>$I$19*N25</f>
        <v>3793900.5838908236</v>
      </c>
      <c r="O19" s="13">
        <f>$I$19*O25</f>
        <v>3945656.607246456</v>
      </c>
      <c r="P19" s="13">
        <f>$I$19*P25</f>
        <v>4103482.8715363145</v>
      </c>
      <c r="Q19" s="13">
        <f>$I$19*Q25</f>
        <v>4267622.186397767</v>
      </c>
      <c r="R19" s="13">
        <f>$I$19*R25</f>
        <v>4438327.073853678</v>
      </c>
      <c r="S19" s="13">
        <f>$I$19*O25</f>
        <v>3945656.607246456</v>
      </c>
      <c r="T19" s="13">
        <f>$I$19*P25</f>
        <v>4103482.8715363145</v>
      </c>
      <c r="U19" s="13">
        <f>$I$19*Q25</f>
        <v>4267622.186397767</v>
      </c>
      <c r="V19" s="13">
        <f>$I$19*R25</f>
        <v>4438327.073853678</v>
      </c>
      <c r="W19" s="142">
        <f>$I$19*W25</f>
        <v>5399903.516204576</v>
      </c>
      <c r="X19" s="13">
        <f aca="true" t="shared" si="12" ref="X19:AD19">$I$19*X25</f>
        <v>5615899.656852759</v>
      </c>
      <c r="Y19" s="13">
        <f t="shared" si="12"/>
        <v>5840535.64312687</v>
      </c>
      <c r="Z19" s="13">
        <f t="shared" si="12"/>
        <v>6074157.068851944</v>
      </c>
      <c r="AA19" s="13">
        <f t="shared" si="12"/>
        <v>6317123.351606022</v>
      </c>
      <c r="AB19" s="13">
        <f t="shared" si="12"/>
        <v>6569808.285670262</v>
      </c>
      <c r="AC19" s="13">
        <f t="shared" si="12"/>
        <v>6832600.617097072</v>
      </c>
      <c r="AD19" s="13">
        <f t="shared" si="12"/>
        <v>7105904.641780956</v>
      </c>
      <c r="AE19" s="56">
        <f>$I$19*AE25</f>
        <v>7390140.827452194</v>
      </c>
    </row>
    <row r="20" spans="1:31" s="2" customFormat="1" ht="15.75" thickBot="1">
      <c r="A20" s="24" t="s">
        <v>42</v>
      </c>
      <c r="B20" s="74" t="s">
        <v>27</v>
      </c>
      <c r="C20" s="74" t="s">
        <v>27</v>
      </c>
      <c r="D20" s="74" t="s">
        <v>27</v>
      </c>
      <c r="E20" s="74" t="s">
        <v>27</v>
      </c>
      <c r="F20" s="74" t="s">
        <v>27</v>
      </c>
      <c r="G20" s="74" t="s">
        <v>27</v>
      </c>
      <c r="H20" s="74" t="s">
        <v>27</v>
      </c>
      <c r="I20" s="84">
        <v>2888120</v>
      </c>
      <c r="J20" s="13">
        <f>$I$20*J25</f>
        <v>3386774.7124640006</v>
      </c>
      <c r="K20" s="13">
        <f aca="true" t="shared" si="13" ref="K20:Z20">$I$20*K25</f>
        <v>3522245.7009625603</v>
      </c>
      <c r="L20" s="13">
        <f t="shared" si="13"/>
        <v>3663135.5290010623</v>
      </c>
      <c r="M20" s="13">
        <f t="shared" si="13"/>
        <v>3809660.950161105</v>
      </c>
      <c r="N20" s="13">
        <f t="shared" si="13"/>
        <v>3962047.388167549</v>
      </c>
      <c r="O20" s="13">
        <f t="shared" si="13"/>
        <v>4120529.283694251</v>
      </c>
      <c r="P20" s="13">
        <f t="shared" si="13"/>
        <v>4285350.45504202</v>
      </c>
      <c r="Q20" s="13">
        <f t="shared" si="13"/>
        <v>4456764.473243701</v>
      </c>
      <c r="R20" s="13">
        <f t="shared" si="13"/>
        <v>4635035.05217345</v>
      </c>
      <c r="S20" s="13">
        <f t="shared" si="13"/>
        <v>4820436.454260387</v>
      </c>
      <c r="T20" s="13">
        <f t="shared" si="13"/>
        <v>5013253.912430802</v>
      </c>
      <c r="U20" s="13">
        <f t="shared" si="13"/>
        <v>5213784.068928035</v>
      </c>
      <c r="V20" s="13">
        <f t="shared" si="13"/>
        <v>5422335.431685157</v>
      </c>
      <c r="W20" s="13">
        <f t="shared" si="13"/>
        <v>5639228.8489525635</v>
      </c>
      <c r="X20" s="13">
        <f t="shared" si="13"/>
        <v>5864798.002910665</v>
      </c>
      <c r="Y20" s="142">
        <f t="shared" si="13"/>
        <v>6099389.923027092</v>
      </c>
      <c r="Z20" s="13">
        <f t="shared" si="13"/>
        <v>6343365.519948175</v>
      </c>
      <c r="AA20" s="30">
        <f>$I$20*AA25</f>
        <v>6597100.140746102</v>
      </c>
      <c r="AB20" s="30">
        <f>$I$20*AB25</f>
        <v>6860984.146375946</v>
      </c>
      <c r="AC20" s="30">
        <f>$I$20*AC25</f>
        <v>7135423.512230984</v>
      </c>
      <c r="AD20" s="30">
        <f>$I$20*AD25</f>
        <v>7420840.452720223</v>
      </c>
      <c r="AE20" s="88">
        <f>$I$20*AE25</f>
        <v>7717674.070829033</v>
      </c>
    </row>
    <row r="21" spans="1:31" s="2" customFormat="1" ht="15.75" thickBot="1">
      <c r="A21" s="24" t="s">
        <v>43</v>
      </c>
      <c r="B21" s="74" t="s">
        <v>27</v>
      </c>
      <c r="C21" s="74" t="s">
        <v>27</v>
      </c>
      <c r="D21" s="74" t="s">
        <v>27</v>
      </c>
      <c r="E21" s="74" t="s">
        <v>27</v>
      </c>
      <c r="F21" s="74" t="s">
        <v>27</v>
      </c>
      <c r="G21" s="74" t="s">
        <v>27</v>
      </c>
      <c r="H21" s="74" t="s">
        <v>27</v>
      </c>
      <c r="I21" s="84">
        <v>8627253</v>
      </c>
      <c r="J21" s="13">
        <f>$I$21*J25</f>
        <v>10116810.346671602</v>
      </c>
      <c r="K21" s="13">
        <f aca="true" t="shared" si="14" ref="K21:W21">$I$21*K25</f>
        <v>10521482.760538464</v>
      </c>
      <c r="L21" s="13">
        <f t="shared" si="14"/>
        <v>10942342.070960002</v>
      </c>
      <c r="M21" s="13">
        <f>$I$21*M25</f>
        <v>11380035.753798403</v>
      </c>
      <c r="N21" s="13">
        <f t="shared" si="14"/>
        <v>11835237.183950339</v>
      </c>
      <c r="O21" s="13">
        <f t="shared" si="14"/>
        <v>12308646.671308352</v>
      </c>
      <c r="P21" s="13">
        <f t="shared" si="14"/>
        <v>12800992.538160685</v>
      </c>
      <c r="Q21" s="13">
        <f t="shared" si="14"/>
        <v>13313032.239687113</v>
      </c>
      <c r="R21" s="13">
        <f t="shared" si="14"/>
        <v>13845553.529274598</v>
      </c>
      <c r="S21" s="13">
        <f t="shared" si="14"/>
        <v>14399375.670445582</v>
      </c>
      <c r="T21" s="13">
        <f t="shared" si="14"/>
        <v>14975350.697263403</v>
      </c>
      <c r="U21" s="13">
        <f t="shared" si="14"/>
        <v>15574364.725153942</v>
      </c>
      <c r="V21" s="13">
        <f t="shared" si="14"/>
        <v>16197339.3141601</v>
      </c>
      <c r="W21" s="13">
        <f t="shared" si="14"/>
        <v>16845232.886726502</v>
      </c>
      <c r="X21" s="13">
        <f>$I$21*X25</f>
        <v>17519042.202195562</v>
      </c>
      <c r="Y21" s="13">
        <f>$I$21*Y25</f>
        <v>18219803.890283383</v>
      </c>
      <c r="Z21" s="13">
        <f>$I$21*Z25</f>
        <v>18948596.04589472</v>
      </c>
      <c r="AA21" s="142">
        <f>$I$21*AA25</f>
        <v>19706539.887730505</v>
      </c>
      <c r="AB21" s="13">
        <f>$I$21*AB25</f>
        <v>20494801.483239725</v>
      </c>
      <c r="AC21" s="13">
        <f>$I$21*AC25</f>
        <v>21314593.542569313</v>
      </c>
      <c r="AD21" s="13">
        <f>$I$21*AD25</f>
        <v>22167177.28427209</v>
      </c>
      <c r="AE21" s="88">
        <f>$I$21*AE25</f>
        <v>23053864.375642974</v>
      </c>
    </row>
    <row r="22" spans="1:31" s="2" customFormat="1" ht="15.75" thickBot="1">
      <c r="A22" s="24" t="s">
        <v>44</v>
      </c>
      <c r="B22" s="74" t="s">
        <v>27</v>
      </c>
      <c r="C22" s="74" t="s">
        <v>27</v>
      </c>
      <c r="D22" s="74" t="s">
        <v>27</v>
      </c>
      <c r="E22" s="74" t="s">
        <v>27</v>
      </c>
      <c r="F22" s="74" t="s">
        <v>27</v>
      </c>
      <c r="G22" s="74" t="s">
        <v>27</v>
      </c>
      <c r="H22" s="74" t="s">
        <v>27</v>
      </c>
      <c r="I22" s="84">
        <v>2850280</v>
      </c>
      <c r="J22" s="97">
        <f>$I$22*J25</f>
        <v>3342401.3640160006</v>
      </c>
      <c r="K22" s="97">
        <f aca="true" t="shared" si="15" ref="K22:AE22">$I$22*K25</f>
        <v>3476097.4185766405</v>
      </c>
      <c r="L22" s="97">
        <f>$I$22*L25</f>
        <v>3615141.3153197058</v>
      </c>
      <c r="M22" s="97">
        <f t="shared" si="15"/>
        <v>3759746.967932494</v>
      </c>
      <c r="N22" s="97">
        <f t="shared" si="15"/>
        <v>3910136.8466497934</v>
      </c>
      <c r="O22" s="97">
        <f t="shared" si="15"/>
        <v>4066542.320515785</v>
      </c>
      <c r="P22" s="97">
        <f t="shared" si="15"/>
        <v>4229204.013336416</v>
      </c>
      <c r="Q22" s="97">
        <f t="shared" si="15"/>
        <v>4398372.173869873</v>
      </c>
      <c r="R22" s="97">
        <f t="shared" si="15"/>
        <v>4574307.060824668</v>
      </c>
      <c r="S22" s="97">
        <f t="shared" si="15"/>
        <v>4757279.343257654</v>
      </c>
      <c r="T22" s="97">
        <f t="shared" si="15"/>
        <v>4947570.516987961</v>
      </c>
      <c r="U22" s="97">
        <f t="shared" si="15"/>
        <v>5145473.337667479</v>
      </c>
      <c r="V22" s="97">
        <f t="shared" si="15"/>
        <v>5351292.271174178</v>
      </c>
      <c r="W22" s="97">
        <f t="shared" si="15"/>
        <v>5565343.962021146</v>
      </c>
      <c r="X22" s="97">
        <f t="shared" si="15"/>
        <v>5787957.720501991</v>
      </c>
      <c r="Y22" s="97">
        <f t="shared" si="15"/>
        <v>6019476.029322071</v>
      </c>
      <c r="Z22" s="97">
        <f t="shared" si="15"/>
        <v>6260255.070494954</v>
      </c>
      <c r="AA22" s="97">
        <f t="shared" si="15"/>
        <v>6510665.273314752</v>
      </c>
      <c r="AB22" s="97">
        <f t="shared" si="15"/>
        <v>6771091.884247341</v>
      </c>
      <c r="AC22" s="97">
        <f t="shared" si="15"/>
        <v>7041935.559617234</v>
      </c>
      <c r="AD22" s="97">
        <f t="shared" si="15"/>
        <v>7323612.982001924</v>
      </c>
      <c r="AE22" s="143">
        <f t="shared" si="15"/>
        <v>7616557.501282002</v>
      </c>
    </row>
    <row r="23" spans="1:31" s="2" customFormat="1" ht="15">
      <c r="A23" s="24" t="s">
        <v>36</v>
      </c>
      <c r="B23" s="74" t="s">
        <v>27</v>
      </c>
      <c r="C23" s="74" t="s">
        <v>27</v>
      </c>
      <c r="D23" s="74" t="s">
        <v>27</v>
      </c>
      <c r="E23" s="74" t="s">
        <v>27</v>
      </c>
      <c r="F23" s="74" t="s">
        <v>27</v>
      </c>
      <c r="G23" s="74" t="s">
        <v>27</v>
      </c>
      <c r="H23" s="74" t="s">
        <v>27</v>
      </c>
      <c r="I23" s="84">
        <v>0</v>
      </c>
      <c r="J23" s="97">
        <f>$I$23*J25</f>
        <v>0</v>
      </c>
      <c r="K23" s="97">
        <f aca="true" t="shared" si="16" ref="K23:AE23">$I$23*K25</f>
        <v>0</v>
      </c>
      <c r="L23" s="97">
        <f t="shared" si="16"/>
        <v>0</v>
      </c>
      <c r="M23" s="97">
        <f t="shared" si="16"/>
        <v>0</v>
      </c>
      <c r="N23" s="97">
        <f t="shared" si="16"/>
        <v>0</v>
      </c>
      <c r="O23" s="97">
        <f t="shared" si="16"/>
        <v>0</v>
      </c>
      <c r="P23" s="97">
        <f t="shared" si="16"/>
        <v>0</v>
      </c>
      <c r="Q23" s="97">
        <f t="shared" si="16"/>
        <v>0</v>
      </c>
      <c r="R23" s="97">
        <f t="shared" si="16"/>
        <v>0</v>
      </c>
      <c r="S23" s="97">
        <f t="shared" si="16"/>
        <v>0</v>
      </c>
      <c r="T23" s="97">
        <f t="shared" si="16"/>
        <v>0</v>
      </c>
      <c r="U23" s="97">
        <f t="shared" si="16"/>
        <v>0</v>
      </c>
      <c r="V23" s="97">
        <f t="shared" si="16"/>
        <v>0</v>
      </c>
      <c r="W23" s="97">
        <f t="shared" si="16"/>
        <v>0</v>
      </c>
      <c r="X23" s="97">
        <f t="shared" si="16"/>
        <v>0</v>
      </c>
      <c r="Y23" s="97">
        <f t="shared" si="16"/>
        <v>0</v>
      </c>
      <c r="Z23" s="97">
        <f t="shared" si="16"/>
        <v>0</v>
      </c>
      <c r="AA23" s="97">
        <f t="shared" si="16"/>
        <v>0</v>
      </c>
      <c r="AB23" s="97">
        <f t="shared" si="16"/>
        <v>0</v>
      </c>
      <c r="AC23" s="97">
        <f t="shared" si="16"/>
        <v>0</v>
      </c>
      <c r="AD23" s="97">
        <f t="shared" si="16"/>
        <v>0</v>
      </c>
      <c r="AE23" s="104">
        <f t="shared" si="16"/>
        <v>0</v>
      </c>
    </row>
    <row r="24" spans="1:31" s="2" customFormat="1" ht="15">
      <c r="A24" s="24" t="s">
        <v>45</v>
      </c>
      <c r="B24" s="74" t="s">
        <v>27</v>
      </c>
      <c r="C24" s="74" t="s">
        <v>27</v>
      </c>
      <c r="D24" s="74" t="s">
        <v>27</v>
      </c>
      <c r="E24" s="74" t="s">
        <v>27</v>
      </c>
      <c r="F24" s="74" t="s">
        <v>27</v>
      </c>
      <c r="G24" s="74" t="s">
        <v>27</v>
      </c>
      <c r="H24" s="74" t="s">
        <v>27</v>
      </c>
      <c r="I24" s="84">
        <v>0</v>
      </c>
      <c r="J24" s="97">
        <f>$I$23*J25</f>
        <v>0</v>
      </c>
      <c r="K24" s="97">
        <f aca="true" t="shared" si="17" ref="K24:AE24">$I$23*K25</f>
        <v>0</v>
      </c>
      <c r="L24" s="97">
        <f t="shared" si="17"/>
        <v>0</v>
      </c>
      <c r="M24" s="97">
        <f t="shared" si="17"/>
        <v>0</v>
      </c>
      <c r="N24" s="97">
        <f t="shared" si="17"/>
        <v>0</v>
      </c>
      <c r="O24" s="97">
        <f t="shared" si="17"/>
        <v>0</v>
      </c>
      <c r="P24" s="97">
        <f t="shared" si="17"/>
        <v>0</v>
      </c>
      <c r="Q24" s="97">
        <f t="shared" si="17"/>
        <v>0</v>
      </c>
      <c r="R24" s="97">
        <f t="shared" si="17"/>
        <v>0</v>
      </c>
      <c r="S24" s="97">
        <f t="shared" si="17"/>
        <v>0</v>
      </c>
      <c r="T24" s="97">
        <f t="shared" si="17"/>
        <v>0</v>
      </c>
      <c r="U24" s="97">
        <f t="shared" si="17"/>
        <v>0</v>
      </c>
      <c r="V24" s="97">
        <f t="shared" si="17"/>
        <v>0</v>
      </c>
      <c r="W24" s="97">
        <f t="shared" si="17"/>
        <v>0</v>
      </c>
      <c r="X24" s="97">
        <f t="shared" si="17"/>
        <v>0</v>
      </c>
      <c r="Y24" s="97">
        <f>$I$23*Y25</f>
        <v>0</v>
      </c>
      <c r="Z24" s="97">
        <f t="shared" si="17"/>
        <v>0</v>
      </c>
      <c r="AA24" s="97">
        <f t="shared" si="17"/>
        <v>0</v>
      </c>
      <c r="AB24" s="97">
        <f t="shared" si="17"/>
        <v>0</v>
      </c>
      <c r="AC24" s="97">
        <f t="shared" si="17"/>
        <v>0</v>
      </c>
      <c r="AD24" s="97">
        <f t="shared" si="17"/>
        <v>0</v>
      </c>
      <c r="AE24" s="97">
        <f t="shared" si="17"/>
        <v>0</v>
      </c>
    </row>
    <row r="25" spans="1:31" s="2" customFormat="1" ht="30.75" thickBot="1">
      <c r="A25" s="59" t="s">
        <v>37</v>
      </c>
      <c r="B25" s="60"/>
      <c r="C25" s="60"/>
      <c r="D25" s="60"/>
      <c r="E25" s="60"/>
      <c r="F25" s="60"/>
      <c r="G25" s="60"/>
      <c r="H25" s="61">
        <v>1.079</v>
      </c>
      <c r="I25" s="62">
        <v>1.127555</v>
      </c>
      <c r="J25" s="63">
        <v>1.1726572000000002</v>
      </c>
      <c r="K25" s="63">
        <v>1.2195634880000001</v>
      </c>
      <c r="L25" s="63">
        <v>1.26834602752</v>
      </c>
      <c r="M25" s="63">
        <v>1.3190798686208</v>
      </c>
      <c r="N25" s="63">
        <v>1.371843063365632</v>
      </c>
      <c r="O25" s="63">
        <v>1.4267167859002572</v>
      </c>
      <c r="P25" s="63">
        <v>1.4837854573362674</v>
      </c>
      <c r="Q25" s="63">
        <v>1.5431368756297181</v>
      </c>
      <c r="R25" s="63">
        <v>1.604862350654907</v>
      </c>
      <c r="S25" s="63">
        <v>1.6690568446811032</v>
      </c>
      <c r="T25" s="63">
        <v>1.7358191184683471</v>
      </c>
      <c r="U25" s="63">
        <v>1.8052518832070812</v>
      </c>
      <c r="V25" s="63">
        <v>1.8774619585353645</v>
      </c>
      <c r="W25" s="63">
        <v>1.952560436876779</v>
      </c>
      <c r="X25" s="63">
        <v>2.03066285435185</v>
      </c>
      <c r="Y25" s="63">
        <v>2.111889368525924</v>
      </c>
      <c r="Z25" s="63">
        <v>2.196364943266961</v>
      </c>
      <c r="AA25" s="63">
        <v>2.2842195409976394</v>
      </c>
      <c r="AB25" s="63">
        <v>2.3755883226375447</v>
      </c>
      <c r="AC25" s="63">
        <v>2.4706118555430465</v>
      </c>
      <c r="AD25" s="63">
        <v>2.5694363297647684</v>
      </c>
      <c r="AE25" s="64">
        <v>2.6722137829553594</v>
      </c>
    </row>
    <row r="26" spans="1:31" s="3" customFormat="1" ht="15.75" thickBot="1">
      <c r="A26" s="35" t="s">
        <v>5</v>
      </c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6"/>
    </row>
    <row r="27" spans="1:31" s="2" customFormat="1" ht="45.75" thickTop="1">
      <c r="A27" s="21" t="s">
        <v>51</v>
      </c>
      <c r="B27" s="17">
        <f>(B5*(B6+B7)*B12)+B13</f>
        <v>50416.66666666667</v>
      </c>
      <c r="C27" s="17">
        <f aca="true" t="shared" si="18" ref="C27:H27">(C5*(C6+C7)*C12)+C13</f>
        <v>51666.666666666664</v>
      </c>
      <c r="D27" s="17">
        <f t="shared" si="18"/>
        <v>58750</v>
      </c>
      <c r="E27" s="17">
        <f t="shared" si="18"/>
        <v>59166.666666666664</v>
      </c>
      <c r="F27" s="17">
        <f t="shared" si="18"/>
        <v>62916.666666666664</v>
      </c>
      <c r="G27" s="17">
        <f t="shared" si="18"/>
        <v>65583.33333333334</v>
      </c>
      <c r="H27" s="17">
        <f t="shared" si="18"/>
        <v>67916.66666666666</v>
      </c>
      <c r="I27" s="99">
        <f>(I5*(I6+I7)*I12)+I13</f>
        <v>71995.7</v>
      </c>
      <c r="J27" s="99">
        <f aca="true" t="shared" si="19" ref="J27:AE27">(J5*(J6+J7)*J12)+J13</f>
        <v>74875.52799999999</v>
      </c>
      <c r="K27" s="99">
        <f t="shared" si="19"/>
        <v>77870.54912000001</v>
      </c>
      <c r="L27" s="99">
        <f t="shared" si="19"/>
        <v>80985.37108479999</v>
      </c>
      <c r="M27" s="99">
        <f t="shared" si="19"/>
        <v>84224.78592819201</v>
      </c>
      <c r="N27" s="99">
        <f t="shared" si="19"/>
        <v>87593.7773653197</v>
      </c>
      <c r="O27" s="99">
        <f t="shared" si="19"/>
        <v>91097.52845993248</v>
      </c>
      <c r="P27" s="99">
        <f t="shared" si="19"/>
        <v>94741.42959832979</v>
      </c>
      <c r="Q27" s="99">
        <f t="shared" si="19"/>
        <v>98531.08678226297</v>
      </c>
      <c r="R27" s="99">
        <f t="shared" si="19"/>
        <v>102472.3302535535</v>
      </c>
      <c r="S27" s="99">
        <f t="shared" si="19"/>
        <v>106571.22346369564</v>
      </c>
      <c r="T27" s="99">
        <f t="shared" si="19"/>
        <v>110834.07240224347</v>
      </c>
      <c r="U27" s="99">
        <f t="shared" si="19"/>
        <v>115267.4352983332</v>
      </c>
      <c r="V27" s="99">
        <f t="shared" si="19"/>
        <v>119878.13271026654</v>
      </c>
      <c r="W27" s="99">
        <f t="shared" si="19"/>
        <v>124673.25801867718</v>
      </c>
      <c r="X27" s="99">
        <f t="shared" si="19"/>
        <v>129660.18833942428</v>
      </c>
      <c r="Y27" s="99">
        <f t="shared" si="19"/>
        <v>134846.59587300124</v>
      </c>
      <c r="Z27" s="99">
        <f t="shared" si="19"/>
        <v>140240.45970792128</v>
      </c>
      <c r="AA27" s="99">
        <f t="shared" si="19"/>
        <v>145850.07809623817</v>
      </c>
      <c r="AB27" s="99">
        <f t="shared" si="19"/>
        <v>151684.08122008765</v>
      </c>
      <c r="AC27" s="99">
        <f t="shared" si="19"/>
        <v>157751.44446889116</v>
      </c>
      <c r="AD27" s="99">
        <f t="shared" si="19"/>
        <v>164061.50224764683</v>
      </c>
      <c r="AE27" s="100">
        <f t="shared" si="19"/>
        <v>170623.96233755272</v>
      </c>
    </row>
    <row r="28" spans="1:31" s="2" customFormat="1" ht="45">
      <c r="A28" s="21" t="s">
        <v>52</v>
      </c>
      <c r="B28" s="17">
        <f>(B5*(B6+B7)*B12*12)+B13</f>
        <v>605000</v>
      </c>
      <c r="C28" s="17">
        <f aca="true" t="shared" si="20" ref="C28:AE28">(C5*(C6+C7)*C12*12)+C13</f>
        <v>620000</v>
      </c>
      <c r="D28" s="17">
        <f t="shared" si="20"/>
        <v>705000</v>
      </c>
      <c r="E28" s="17">
        <f t="shared" si="20"/>
        <v>710000</v>
      </c>
      <c r="F28" s="17">
        <f t="shared" si="20"/>
        <v>755000</v>
      </c>
      <c r="G28" s="17">
        <f t="shared" si="20"/>
        <v>787000.0000000001</v>
      </c>
      <c r="H28" s="17">
        <f t="shared" si="20"/>
        <v>814999.9999999999</v>
      </c>
      <c r="I28" s="99">
        <f>(I5*(I6+I7)*I12*12)+I13</f>
        <v>863948.3999999999</v>
      </c>
      <c r="J28" s="99">
        <f t="shared" si="20"/>
        <v>898506.3359999999</v>
      </c>
      <c r="K28" s="99">
        <f t="shared" si="20"/>
        <v>934446.5894400001</v>
      </c>
      <c r="L28" s="99">
        <f t="shared" si="20"/>
        <v>971824.4530175999</v>
      </c>
      <c r="M28" s="99">
        <f t="shared" si="20"/>
        <v>1010697.4311383041</v>
      </c>
      <c r="N28" s="99">
        <f t="shared" si="20"/>
        <v>1051125.3283838364</v>
      </c>
      <c r="O28" s="99">
        <f t="shared" si="20"/>
        <v>1093170.3415191898</v>
      </c>
      <c r="P28" s="99">
        <f t="shared" si="20"/>
        <v>1136897.1551799574</v>
      </c>
      <c r="Q28" s="99">
        <f t="shared" si="20"/>
        <v>1182373.0413871557</v>
      </c>
      <c r="R28" s="99">
        <f t="shared" si="20"/>
        <v>1229667.963042642</v>
      </c>
      <c r="S28" s="99">
        <f t="shared" si="20"/>
        <v>1278854.6815643478</v>
      </c>
      <c r="T28" s="99">
        <f t="shared" si="20"/>
        <v>1330008.8688269216</v>
      </c>
      <c r="U28" s="99">
        <f t="shared" si="20"/>
        <v>1383209.2235799986</v>
      </c>
      <c r="V28" s="99">
        <f t="shared" si="20"/>
        <v>1438537.5925231986</v>
      </c>
      <c r="W28" s="99">
        <f t="shared" si="20"/>
        <v>1496079.0962241262</v>
      </c>
      <c r="X28" s="99">
        <f t="shared" si="20"/>
        <v>1555922.2600730914</v>
      </c>
      <c r="Y28" s="99">
        <f t="shared" si="20"/>
        <v>1618159.1504760147</v>
      </c>
      <c r="Z28" s="99">
        <f t="shared" si="20"/>
        <v>1682885.5164950555</v>
      </c>
      <c r="AA28" s="99">
        <f t="shared" si="20"/>
        <v>1750200.937154858</v>
      </c>
      <c r="AB28" s="99">
        <f t="shared" si="20"/>
        <v>1820208.9746410518</v>
      </c>
      <c r="AC28" s="99">
        <f t="shared" si="20"/>
        <v>1893017.333626694</v>
      </c>
      <c r="AD28" s="99">
        <f t="shared" si="20"/>
        <v>1968738.026971762</v>
      </c>
      <c r="AE28" s="100">
        <f t="shared" si="20"/>
        <v>2047487.5480506327</v>
      </c>
    </row>
    <row r="29" spans="1:31" s="2" customFormat="1" ht="30">
      <c r="A29" s="21" t="s">
        <v>53</v>
      </c>
      <c r="B29" s="81">
        <f>B11</f>
        <v>25000</v>
      </c>
      <c r="C29" s="81">
        <f>B29+C11</f>
        <v>35000</v>
      </c>
      <c r="D29" s="81">
        <f>C29+D11</f>
        <v>44000</v>
      </c>
      <c r="E29" s="81">
        <f>D29+E11</f>
        <v>48000</v>
      </c>
      <c r="F29" s="81">
        <f>E29+F11</f>
        <v>56980.00000000012</v>
      </c>
      <c r="G29" s="81">
        <f>F29+G11</f>
        <v>62100.00000000012</v>
      </c>
      <c r="H29" s="81">
        <f>G29+H11</f>
        <v>66940.00000000012</v>
      </c>
      <c r="I29" s="82">
        <f>H29+I11</f>
        <v>84571.6000000001</v>
      </c>
      <c r="J29" s="82">
        <f aca="true" t="shared" si="21" ref="J29:AD29">I29+J11</f>
        <v>102908.46400000015</v>
      </c>
      <c r="K29" s="82">
        <f t="shared" si="21"/>
        <v>121978.80256000021</v>
      </c>
      <c r="L29" s="82">
        <f t="shared" si="21"/>
        <v>141811.95466240018</v>
      </c>
      <c r="M29" s="82">
        <f t="shared" si="21"/>
        <v>162438.43284889625</v>
      </c>
      <c r="N29" s="82">
        <f t="shared" si="21"/>
        <v>183889.97016285209</v>
      </c>
      <c r="O29" s="82">
        <f t="shared" si="21"/>
        <v>206199.56896936626</v>
      </c>
      <c r="P29" s="82">
        <f t="shared" si="21"/>
        <v>229401.5517281409</v>
      </c>
      <c r="Q29" s="82">
        <f t="shared" si="21"/>
        <v>253531.61379726662</v>
      </c>
      <c r="R29" s="82">
        <f t="shared" si="21"/>
        <v>278626.8783491574</v>
      </c>
      <c r="S29" s="82">
        <f t="shared" si="21"/>
        <v>304725.9534831237</v>
      </c>
      <c r="T29" s="82">
        <f t="shared" si="21"/>
        <v>331868.99162244855</v>
      </c>
      <c r="U29" s="82">
        <f t="shared" si="21"/>
        <v>360097.7512873466</v>
      </c>
      <c r="V29" s="82">
        <f t="shared" si="21"/>
        <v>389455.6613388405</v>
      </c>
      <c r="W29" s="82">
        <f t="shared" si="21"/>
        <v>419987.88779239415</v>
      </c>
      <c r="X29" s="82">
        <f t="shared" si="21"/>
        <v>451741.4033040899</v>
      </c>
      <c r="Y29" s="82">
        <f t="shared" si="21"/>
        <v>484765.0594362536</v>
      </c>
      <c r="Z29" s="82">
        <f t="shared" si="21"/>
        <v>519109.6618137037</v>
      </c>
      <c r="AA29" s="82">
        <f t="shared" si="21"/>
        <v>554828.0482862518</v>
      </c>
      <c r="AB29" s="82">
        <f t="shared" si="21"/>
        <v>591975.1702177018</v>
      </c>
      <c r="AC29" s="82">
        <f t="shared" si="21"/>
        <v>630608.17702641</v>
      </c>
      <c r="AD29" s="82">
        <f t="shared" si="21"/>
        <v>670786.5041074663</v>
      </c>
      <c r="AE29" s="93">
        <f>AD29+AE11</f>
        <v>712571.9642717651</v>
      </c>
    </row>
    <row r="30" spans="1:31" s="124" customFormat="1" ht="30" customHeight="1">
      <c r="A30" s="120" t="s">
        <v>54</v>
      </c>
      <c r="B30" s="121">
        <f>B28</f>
        <v>605000</v>
      </c>
      <c r="C30" s="121">
        <f>B30+C28</f>
        <v>1225000</v>
      </c>
      <c r="D30" s="121">
        <f>C30+D28-C31</f>
        <v>1930000</v>
      </c>
      <c r="E30" s="121">
        <f>D30+E28-D31</f>
        <v>2640000</v>
      </c>
      <c r="F30" s="121">
        <f aca="true" t="shared" si="22" ref="F30:AE30">E30+F28-E31</f>
        <v>3395000</v>
      </c>
      <c r="G30" s="121">
        <f t="shared" si="22"/>
        <v>4182000</v>
      </c>
      <c r="H30" s="121">
        <f t="shared" si="22"/>
        <v>4997000</v>
      </c>
      <c r="I30" s="122">
        <f>H30+I28-H31</f>
        <v>5860948.4</v>
      </c>
      <c r="J30" s="119">
        <f t="shared" si="22"/>
        <v>-7058770.2639999995</v>
      </c>
      <c r="K30" s="122">
        <f t="shared" si="22"/>
        <v>-6124323.674559999</v>
      </c>
      <c r="L30" s="122">
        <f t="shared" si="22"/>
        <v>-5152499.221542399</v>
      </c>
      <c r="M30" s="122">
        <f t="shared" si="22"/>
        <v>-4141801.7904040953</v>
      </c>
      <c r="N30" s="122">
        <f t="shared" si="22"/>
        <v>-3090676.462020259</v>
      </c>
      <c r="O30" s="122">
        <f t="shared" si="22"/>
        <v>-1997506.1205010691</v>
      </c>
      <c r="P30" s="122">
        <f t="shared" si="22"/>
        <v>-860608.9653211117</v>
      </c>
      <c r="Q30" s="122">
        <f t="shared" si="22"/>
        <v>-5774749.808262546</v>
      </c>
      <c r="R30" s="122">
        <f t="shared" si="22"/>
        <v>-4545081.845219904</v>
      </c>
      <c r="S30" s="122">
        <f t="shared" si="22"/>
        <v>-3266227.163655556</v>
      </c>
      <c r="T30" s="122">
        <f t="shared" si="22"/>
        <v>-4132875.691511347</v>
      </c>
      <c r="U30" s="122">
        <f t="shared" si="22"/>
        <v>-2749666.4679313484</v>
      </c>
      <c r="V30" s="122">
        <f t="shared" si="22"/>
        <v>-1311128.8754081498</v>
      </c>
      <c r="W30" s="122">
        <f t="shared" si="22"/>
        <v>184950.22081597638</v>
      </c>
      <c r="X30" s="122">
        <f t="shared" si="22"/>
        <v>-3659031.035315508</v>
      </c>
      <c r="Y30" s="122">
        <f t="shared" si="22"/>
        <v>-2040871.8848394933</v>
      </c>
      <c r="Z30" s="122">
        <f t="shared" si="22"/>
        <v>-6457376.29137153</v>
      </c>
      <c r="AA30" s="122">
        <f t="shared" si="22"/>
        <v>-4707175.3542166725</v>
      </c>
      <c r="AB30" s="122">
        <f t="shared" si="22"/>
        <v>-22593506.267306127</v>
      </c>
      <c r="AC30" s="122">
        <f t="shared" si="22"/>
        <v>-20700488.93367943</v>
      </c>
      <c r="AD30" s="122">
        <f t="shared" si="22"/>
        <v>-18731750.90670767</v>
      </c>
      <c r="AE30" s="123">
        <f t="shared" si="22"/>
        <v>-16684263.358657038</v>
      </c>
    </row>
    <row r="31" spans="1:31" s="124" customFormat="1" ht="15">
      <c r="A31" s="120" t="s">
        <v>33</v>
      </c>
      <c r="B31" s="125"/>
      <c r="C31" s="125">
        <f aca="true" t="shared" si="23" ref="C31:H31">C14</f>
        <v>0</v>
      </c>
      <c r="D31" s="125">
        <f t="shared" si="23"/>
        <v>0</v>
      </c>
      <c r="E31" s="125">
        <f t="shared" si="23"/>
        <v>0</v>
      </c>
      <c r="F31" s="125">
        <f t="shared" si="23"/>
        <v>0</v>
      </c>
      <c r="G31" s="125">
        <f t="shared" si="23"/>
        <v>0</v>
      </c>
      <c r="H31" s="125">
        <f t="shared" si="23"/>
        <v>0</v>
      </c>
      <c r="I31" s="99">
        <f>I16</f>
        <v>13818225</v>
      </c>
      <c r="J31" s="126"/>
      <c r="K31" s="122"/>
      <c r="L31" s="122"/>
      <c r="M31" s="122"/>
      <c r="N31" s="122"/>
      <c r="O31" s="122"/>
      <c r="P31" s="122">
        <f>P17</f>
        <v>6096513.88432859</v>
      </c>
      <c r="Q31" s="122"/>
      <c r="R31" s="122"/>
      <c r="S31" s="122">
        <f>S18</f>
        <v>2196657.3966827127</v>
      </c>
      <c r="T31" s="122"/>
      <c r="U31" s="122"/>
      <c r="V31" s="122"/>
      <c r="W31" s="122">
        <f>W19</f>
        <v>5399903.516204576</v>
      </c>
      <c r="X31" s="122"/>
      <c r="Y31" s="122">
        <f>Y20</f>
        <v>6099389.923027092</v>
      </c>
      <c r="Z31" s="122"/>
      <c r="AA31" s="122">
        <f>AA21</f>
        <v>19706539.887730505</v>
      </c>
      <c r="AB31" s="122"/>
      <c r="AC31" s="122"/>
      <c r="AD31" s="122"/>
      <c r="AE31" s="123">
        <f>AE22</f>
        <v>7616557.501282002</v>
      </c>
    </row>
    <row r="32" spans="1:31" s="131" customFormat="1" ht="30.75" thickBot="1">
      <c r="A32" s="127" t="s">
        <v>34</v>
      </c>
      <c r="B32" s="128"/>
      <c r="C32" s="128">
        <f>C30-C31</f>
        <v>1225000</v>
      </c>
      <c r="D32" s="128">
        <f>D30-D31</f>
        <v>1930000</v>
      </c>
      <c r="E32" s="128">
        <f>E30-E31</f>
        <v>2640000</v>
      </c>
      <c r="F32" s="128">
        <f>F30-F31</f>
        <v>3395000</v>
      </c>
      <c r="G32" s="128">
        <f>G30-G31</f>
        <v>4182000</v>
      </c>
      <c r="H32" s="128">
        <f>H30-H31</f>
        <v>4997000</v>
      </c>
      <c r="I32" s="129">
        <f>I30-I31</f>
        <v>-7957276.6</v>
      </c>
      <c r="J32" s="129">
        <f aca="true" t="shared" si="24" ref="J32:AE32">J30-J31</f>
        <v>-7058770.2639999995</v>
      </c>
      <c r="K32" s="129">
        <f t="shared" si="24"/>
        <v>-6124323.674559999</v>
      </c>
      <c r="L32" s="129">
        <f t="shared" si="24"/>
        <v>-5152499.221542399</v>
      </c>
      <c r="M32" s="129">
        <f t="shared" si="24"/>
        <v>-4141801.7904040953</v>
      </c>
      <c r="N32" s="129">
        <f t="shared" si="24"/>
        <v>-3090676.462020259</v>
      </c>
      <c r="O32" s="129">
        <f t="shared" si="24"/>
        <v>-1997506.1205010691</v>
      </c>
      <c r="P32" s="129">
        <f t="shared" si="24"/>
        <v>-6957122.849649701</v>
      </c>
      <c r="Q32" s="129">
        <f t="shared" si="24"/>
        <v>-5774749.808262546</v>
      </c>
      <c r="R32" s="129">
        <f t="shared" si="24"/>
        <v>-4545081.845219904</v>
      </c>
      <c r="S32" s="129">
        <f t="shared" si="24"/>
        <v>-5462884.560338268</v>
      </c>
      <c r="T32" s="129">
        <f t="shared" si="24"/>
        <v>-4132875.691511347</v>
      </c>
      <c r="U32" s="129">
        <f t="shared" si="24"/>
        <v>-2749666.4679313484</v>
      </c>
      <c r="V32" s="129">
        <f t="shared" si="24"/>
        <v>-1311128.8754081498</v>
      </c>
      <c r="W32" s="129">
        <f t="shared" si="24"/>
        <v>-5214953.2953886</v>
      </c>
      <c r="X32" s="129">
        <f t="shared" si="24"/>
        <v>-3659031.035315508</v>
      </c>
      <c r="Y32" s="129">
        <f t="shared" si="24"/>
        <v>-8140261.8078665845</v>
      </c>
      <c r="Z32" s="129">
        <f t="shared" si="24"/>
        <v>-6457376.29137153</v>
      </c>
      <c r="AA32" s="129">
        <f t="shared" si="24"/>
        <v>-24413715.241947178</v>
      </c>
      <c r="AB32" s="129">
        <f t="shared" si="24"/>
        <v>-22593506.267306127</v>
      </c>
      <c r="AC32" s="129">
        <f t="shared" si="24"/>
        <v>-20700488.93367943</v>
      </c>
      <c r="AD32" s="129">
        <f t="shared" si="24"/>
        <v>-18731750.90670767</v>
      </c>
      <c r="AE32" s="130">
        <f t="shared" si="24"/>
        <v>-24300820.85993904</v>
      </c>
    </row>
    <row r="33" spans="1:31" ht="30">
      <c r="A33" s="65" t="s">
        <v>55</v>
      </c>
      <c r="B33" s="38"/>
      <c r="C33" s="38"/>
      <c r="D33" s="38"/>
      <c r="E33" s="38"/>
      <c r="F33" s="38"/>
      <c r="G33" s="38"/>
      <c r="H33" s="38"/>
      <c r="I33" s="47"/>
      <c r="J33" s="47"/>
      <c r="K33" s="47"/>
      <c r="L33" s="47"/>
      <c r="M33" s="48"/>
      <c r="N33" s="48"/>
      <c r="O33" s="48"/>
      <c r="P33" s="48"/>
      <c r="Q33" s="48"/>
      <c r="R33" s="48"/>
      <c r="S33" s="48"/>
      <c r="T33" s="66"/>
      <c r="U33" s="66"/>
      <c r="V33" s="66"/>
      <c r="W33" s="67"/>
      <c r="X33" s="66"/>
      <c r="Y33" s="66"/>
      <c r="Z33" s="66"/>
      <c r="AA33" s="67"/>
      <c r="AB33" s="66"/>
      <c r="AC33" s="66"/>
      <c r="AD33" s="66"/>
      <c r="AE33" s="68"/>
    </row>
    <row r="34" spans="1:31" ht="43.5" customHeight="1">
      <c r="A34" s="69" t="s">
        <v>56</v>
      </c>
      <c r="B34" s="83"/>
      <c r="C34" s="83"/>
      <c r="D34" s="41"/>
      <c r="E34" s="41"/>
      <c r="F34" s="41"/>
      <c r="G34" s="41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</row>
    <row r="35" spans="1:31" s="106" customFormat="1" ht="15">
      <c r="A35" s="40" t="s">
        <v>57</v>
      </c>
      <c r="B35" s="83"/>
      <c r="C35" s="83"/>
      <c r="D35" s="41"/>
      <c r="E35" s="41"/>
      <c r="F35" s="41"/>
      <c r="G35" s="41"/>
      <c r="H35" s="41"/>
      <c r="I35" s="105">
        <v>12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12</v>
      </c>
      <c r="Q35" s="105">
        <v>0</v>
      </c>
      <c r="R35" s="105">
        <v>0</v>
      </c>
      <c r="S35" s="105">
        <v>12</v>
      </c>
      <c r="T35" s="105">
        <v>8</v>
      </c>
      <c r="U35" s="105">
        <v>0</v>
      </c>
      <c r="V35" s="105">
        <v>0</v>
      </c>
      <c r="W35" s="105">
        <v>12</v>
      </c>
      <c r="X35" s="105">
        <v>0</v>
      </c>
      <c r="Y35" s="105">
        <v>12</v>
      </c>
      <c r="Z35" s="105">
        <v>0</v>
      </c>
      <c r="AA35" s="105">
        <v>12</v>
      </c>
      <c r="AB35" s="105">
        <v>0</v>
      </c>
      <c r="AC35" s="105">
        <v>0</v>
      </c>
      <c r="AD35" s="105">
        <v>0</v>
      </c>
      <c r="AE35" s="107">
        <v>12</v>
      </c>
    </row>
    <row r="36" spans="1:31" s="109" customFormat="1" ht="30">
      <c r="A36" s="40" t="s">
        <v>58</v>
      </c>
      <c r="B36" s="83"/>
      <c r="C36" s="83"/>
      <c r="D36" s="41"/>
      <c r="E36" s="41"/>
      <c r="F36" s="41"/>
      <c r="G36" s="41"/>
      <c r="H36" s="41"/>
      <c r="I36" s="116">
        <f>-IF(I32&lt;0,I32/I5/I35,0)</f>
        <v>189.45896666666667</v>
      </c>
      <c r="J36" s="116" t="e">
        <f aca="true" t="shared" si="25" ref="J36:AD36">-IF(J32&lt;0,J32/J5/J35,0)</f>
        <v>#DIV/0!</v>
      </c>
      <c r="K36" s="116" t="e">
        <f t="shared" si="25"/>
        <v>#DIV/0!</v>
      </c>
      <c r="L36" s="116" t="e">
        <f t="shared" si="25"/>
        <v>#DIV/0!</v>
      </c>
      <c r="M36" s="116" t="e">
        <f t="shared" si="25"/>
        <v>#DIV/0!</v>
      </c>
      <c r="N36" s="116" t="e">
        <f t="shared" si="25"/>
        <v>#DIV/0!</v>
      </c>
      <c r="O36" s="116" t="e">
        <f t="shared" si="25"/>
        <v>#DIV/0!</v>
      </c>
      <c r="P36" s="116">
        <f t="shared" si="25"/>
        <v>165.64578213451668</v>
      </c>
      <c r="Q36" s="116" t="e">
        <f t="shared" si="25"/>
        <v>#DIV/0!</v>
      </c>
      <c r="R36" s="116" t="e">
        <f t="shared" si="25"/>
        <v>#DIV/0!</v>
      </c>
      <c r="S36" s="116">
        <f t="shared" si="25"/>
        <v>130.068680008054</v>
      </c>
      <c r="T36" s="116">
        <f t="shared" si="25"/>
        <v>147.6027032682624</v>
      </c>
      <c r="U36" s="116" t="e">
        <f t="shared" si="25"/>
        <v>#DIV/0!</v>
      </c>
      <c r="V36" s="116" t="e">
        <f t="shared" si="25"/>
        <v>#DIV/0!</v>
      </c>
      <c r="W36" s="116">
        <f t="shared" si="25"/>
        <v>124.16555465210952</v>
      </c>
      <c r="X36" s="116" t="e">
        <f t="shared" si="25"/>
        <v>#DIV/0!</v>
      </c>
      <c r="Y36" s="116">
        <f t="shared" si="25"/>
        <v>193.81575733015677</v>
      </c>
      <c r="Z36" s="116" t="e">
        <f t="shared" si="25"/>
        <v>#DIV/0!</v>
      </c>
      <c r="AA36" s="116">
        <f t="shared" si="25"/>
        <v>581.2789343320757</v>
      </c>
      <c r="AB36" s="116" t="e">
        <f t="shared" si="25"/>
        <v>#DIV/0!</v>
      </c>
      <c r="AC36" s="116" t="e">
        <f t="shared" si="25"/>
        <v>#DIV/0!</v>
      </c>
      <c r="AD36" s="116" t="e">
        <f t="shared" si="25"/>
        <v>#DIV/0!</v>
      </c>
      <c r="AE36" s="108">
        <f>-IF(AE32&lt;0,AE32/AE5/AE35,0)</f>
        <v>578.5909728556913</v>
      </c>
    </row>
    <row r="37" spans="1:31" s="109" customFormat="1" ht="15.75" thickBot="1">
      <c r="A37" s="44" t="s">
        <v>59</v>
      </c>
      <c r="B37" s="133"/>
      <c r="C37" s="133"/>
      <c r="D37" s="45"/>
      <c r="E37" s="45"/>
      <c r="F37" s="45"/>
      <c r="G37" s="45"/>
      <c r="H37" s="45"/>
      <c r="I37" s="134">
        <f>I6+I7+I36</f>
        <v>210.44896666666668</v>
      </c>
      <c r="J37" s="134" t="e">
        <f aca="true" t="shared" si="26" ref="J37:Q37">J6+J7+J36</f>
        <v>#DIV/0!</v>
      </c>
      <c r="K37" s="134" t="e">
        <f t="shared" si="26"/>
        <v>#DIV/0!</v>
      </c>
      <c r="L37" s="134" t="e">
        <f t="shared" si="26"/>
        <v>#DIV/0!</v>
      </c>
      <c r="M37" s="134" t="e">
        <f t="shared" si="26"/>
        <v>#DIV/0!</v>
      </c>
      <c r="N37" s="134" t="e">
        <f t="shared" si="26"/>
        <v>#DIV/0!</v>
      </c>
      <c r="O37" s="134" t="e">
        <f t="shared" si="26"/>
        <v>#DIV/0!</v>
      </c>
      <c r="P37" s="134">
        <f t="shared" si="26"/>
        <v>193.26719018067698</v>
      </c>
      <c r="Q37" s="134" t="e">
        <f t="shared" si="26"/>
        <v>#DIV/0!</v>
      </c>
      <c r="R37" s="135" t="e">
        <f aca="true" t="shared" si="27" ref="R37:AE37">R6+R7+R36</f>
        <v>#DIV/0!</v>
      </c>
      <c r="S37" s="135">
        <f t="shared" si="27"/>
        <v>161.13900754849004</v>
      </c>
      <c r="T37" s="135">
        <f t="shared" si="27"/>
        <v>179.91584391031589</v>
      </c>
      <c r="U37" s="135" t="e">
        <f t="shared" si="27"/>
        <v>#DIV/0!</v>
      </c>
      <c r="V37" s="135" t="e">
        <f t="shared" si="27"/>
        <v>#DIV/0!</v>
      </c>
      <c r="W37" s="135">
        <f t="shared" si="27"/>
        <v>160.51344328729238</v>
      </c>
      <c r="X37" s="135" t="e">
        <f t="shared" si="27"/>
        <v>#DIV/0!</v>
      </c>
      <c r="Y37" s="135">
        <f t="shared" si="27"/>
        <v>233.12963367797056</v>
      </c>
      <c r="Z37" s="135" t="e">
        <f t="shared" si="27"/>
        <v>#DIV/0!</v>
      </c>
      <c r="AA37" s="135">
        <f t="shared" si="27"/>
        <v>623.800822989871</v>
      </c>
      <c r="AB37" s="135" t="e">
        <f t="shared" si="27"/>
        <v>#DIV/0!</v>
      </c>
      <c r="AC37" s="135" t="e">
        <f t="shared" si="27"/>
        <v>#DIV/0!</v>
      </c>
      <c r="AD37" s="135" t="e">
        <f t="shared" si="27"/>
        <v>#DIV/0!</v>
      </c>
      <c r="AE37" s="136">
        <f t="shared" si="27"/>
        <v>628.3355682893801</v>
      </c>
    </row>
    <row r="38" spans="1:31" ht="30">
      <c r="A38" s="132" t="s">
        <v>60</v>
      </c>
      <c r="B38" s="83"/>
      <c r="C38" s="41"/>
      <c r="D38" s="41"/>
      <c r="E38" s="41"/>
      <c r="F38" s="41"/>
      <c r="G38" s="41"/>
      <c r="H38" s="41"/>
      <c r="I38" s="42"/>
      <c r="J38" s="42"/>
      <c r="K38" s="42"/>
      <c r="L38" s="42"/>
      <c r="M38" s="42"/>
      <c r="N38" s="42"/>
      <c r="O38" s="42"/>
      <c r="P38" s="42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</row>
    <row r="39" spans="1:31" ht="15">
      <c r="A39" s="40" t="s">
        <v>61</v>
      </c>
      <c r="B39" s="83"/>
      <c r="C39" s="41"/>
      <c r="D39" s="41"/>
      <c r="E39" s="41"/>
      <c r="F39" s="41"/>
      <c r="G39" s="41"/>
      <c r="H39" s="41"/>
      <c r="I39" s="85">
        <v>0.5</v>
      </c>
      <c r="J39" s="85">
        <v>0.5</v>
      </c>
      <c r="K39" s="85">
        <v>0.5</v>
      </c>
      <c r="L39" s="85">
        <v>0.5</v>
      </c>
      <c r="M39" s="85">
        <v>0.5</v>
      </c>
      <c r="N39" s="85">
        <v>0.5</v>
      </c>
      <c r="O39" s="85">
        <v>0.5</v>
      </c>
      <c r="P39" s="85">
        <v>0.55</v>
      </c>
      <c r="Q39" s="85">
        <v>0.55</v>
      </c>
      <c r="R39" s="85">
        <v>0.55</v>
      </c>
      <c r="S39" s="85">
        <v>0.7</v>
      </c>
      <c r="T39" s="85">
        <v>0.7</v>
      </c>
      <c r="U39" s="85">
        <v>0.75</v>
      </c>
      <c r="V39" s="85">
        <v>0.75</v>
      </c>
      <c r="W39" s="85">
        <v>0.83</v>
      </c>
      <c r="X39" s="85">
        <v>0.93</v>
      </c>
      <c r="Y39" s="85">
        <v>1</v>
      </c>
      <c r="Z39" s="85">
        <v>1</v>
      </c>
      <c r="AA39" s="85">
        <v>1</v>
      </c>
      <c r="AB39" s="85">
        <v>1</v>
      </c>
      <c r="AC39" s="85">
        <v>1</v>
      </c>
      <c r="AD39" s="85">
        <v>1</v>
      </c>
      <c r="AE39" s="89">
        <v>1</v>
      </c>
    </row>
    <row r="40" spans="1:31" ht="17.25" customHeight="1">
      <c r="A40" s="40" t="s">
        <v>62</v>
      </c>
      <c r="B40" s="83"/>
      <c r="C40" s="41"/>
      <c r="D40" s="41"/>
      <c r="E40" s="41"/>
      <c r="F40" s="41"/>
      <c r="G40" s="41"/>
      <c r="H40" s="41"/>
      <c r="I40" s="110">
        <f aca="true" t="shared" si="28" ref="I40:AE40">I39*I6</f>
        <v>10.495</v>
      </c>
      <c r="J40" s="110">
        <f t="shared" si="28"/>
        <v>10.9148</v>
      </c>
      <c r="K40" s="110">
        <f t="shared" si="28"/>
        <v>11.351392</v>
      </c>
      <c r="L40" s="110">
        <f t="shared" si="28"/>
        <v>11.80544768</v>
      </c>
      <c r="M40" s="110">
        <f t="shared" si="28"/>
        <v>12.277665587200001</v>
      </c>
      <c r="N40" s="110">
        <f t="shared" si="28"/>
        <v>12.768772210688002</v>
      </c>
      <c r="O40" s="110">
        <f t="shared" si="28"/>
        <v>13.279523099115522</v>
      </c>
      <c r="P40" s="110">
        <f t="shared" si="28"/>
        <v>15.191774425388159</v>
      </c>
      <c r="Q40" s="110">
        <f t="shared" si="28"/>
        <v>15.799445402403686</v>
      </c>
      <c r="R40" s="110">
        <f t="shared" si="28"/>
        <v>16.431423218499834</v>
      </c>
      <c r="S40" s="110">
        <f t="shared" si="28"/>
        <v>21.749229278305233</v>
      </c>
      <c r="T40" s="110">
        <f t="shared" si="28"/>
        <v>22.61919844943744</v>
      </c>
      <c r="U40" s="110">
        <f t="shared" si="28"/>
        <v>25.20424970080172</v>
      </c>
      <c r="V40" s="110">
        <f t="shared" si="28"/>
        <v>26.21241968883379</v>
      </c>
      <c r="W40" s="110">
        <f t="shared" si="28"/>
        <v>30.16874756720177</v>
      </c>
      <c r="X40" s="110">
        <f t="shared" si="28"/>
        <v>35.155677887948855</v>
      </c>
      <c r="Y40" s="110">
        <f t="shared" si="28"/>
        <v>39.313876347813775</v>
      </c>
      <c r="Z40" s="110">
        <f t="shared" si="28"/>
        <v>40.88643140172633</v>
      </c>
      <c r="AA40" s="110">
        <f t="shared" si="28"/>
        <v>42.52188865779538</v>
      </c>
      <c r="AB40" s="110">
        <f t="shared" si="28"/>
        <v>44.22276420410719</v>
      </c>
      <c r="AC40" s="110">
        <f t="shared" si="28"/>
        <v>45.99167477227148</v>
      </c>
      <c r="AD40" s="110">
        <f t="shared" si="28"/>
        <v>47.83134176316234</v>
      </c>
      <c r="AE40" s="111">
        <f t="shared" si="28"/>
        <v>49.744595433688836</v>
      </c>
    </row>
    <row r="41" spans="1:31" ht="15">
      <c r="A41" s="40" t="s">
        <v>25</v>
      </c>
      <c r="B41" s="41"/>
      <c r="C41" s="41"/>
      <c r="D41" s="41"/>
      <c r="E41" s="41"/>
      <c r="F41" s="41"/>
      <c r="G41" s="41"/>
      <c r="H41" s="41"/>
      <c r="I41" s="112">
        <f aca="true" t="shared" si="29" ref="I41:AE41">I6+I7+I40</f>
        <v>31.485</v>
      </c>
      <c r="J41" s="112">
        <f t="shared" si="29"/>
        <v>32.7444</v>
      </c>
      <c r="K41" s="112">
        <f t="shared" si="29"/>
        <v>34.054176</v>
      </c>
      <c r="L41" s="112">
        <f t="shared" si="29"/>
        <v>35.41634304</v>
      </c>
      <c r="M41" s="112">
        <f t="shared" si="29"/>
        <v>36.8329967616</v>
      </c>
      <c r="N41" s="112">
        <f t="shared" si="29"/>
        <v>38.30631663206401</v>
      </c>
      <c r="O41" s="112">
        <f t="shared" si="29"/>
        <v>39.83856929734657</v>
      </c>
      <c r="P41" s="112">
        <f t="shared" si="29"/>
        <v>42.813182471548444</v>
      </c>
      <c r="Q41" s="112">
        <f t="shared" si="29"/>
        <v>44.52570977041039</v>
      </c>
      <c r="R41" s="112">
        <f t="shared" si="29"/>
        <v>46.306738161226804</v>
      </c>
      <c r="S41" s="112">
        <f t="shared" si="29"/>
        <v>52.81955681874128</v>
      </c>
      <c r="T41" s="112">
        <f t="shared" si="29"/>
        <v>54.93233909149093</v>
      </c>
      <c r="U41" s="112">
        <f t="shared" si="29"/>
        <v>58.809915968537354</v>
      </c>
      <c r="V41" s="112">
        <f t="shared" si="29"/>
        <v>61.16231260727884</v>
      </c>
      <c r="W41" s="112">
        <f t="shared" si="29"/>
        <v>66.51663620238463</v>
      </c>
      <c r="X41" s="112">
        <f t="shared" si="29"/>
        <v>72.95748206853902</v>
      </c>
      <c r="Y41" s="112">
        <f t="shared" si="29"/>
        <v>78.62775269562755</v>
      </c>
      <c r="Z41" s="112">
        <f t="shared" si="29"/>
        <v>81.77286280345265</v>
      </c>
      <c r="AA41" s="112">
        <f t="shared" si="29"/>
        <v>85.04377731559076</v>
      </c>
      <c r="AB41" s="112">
        <f t="shared" si="29"/>
        <v>88.44552840821439</v>
      </c>
      <c r="AC41" s="112">
        <f t="shared" si="29"/>
        <v>91.98334954454296</v>
      </c>
      <c r="AD41" s="112">
        <f t="shared" si="29"/>
        <v>95.66268352632468</v>
      </c>
      <c r="AE41" s="113">
        <f t="shared" si="29"/>
        <v>99.48919086737767</v>
      </c>
    </row>
    <row r="42" spans="1:31" ht="30">
      <c r="A42" s="40" t="s">
        <v>63</v>
      </c>
      <c r="B42" s="41"/>
      <c r="C42" s="41"/>
      <c r="D42" s="41"/>
      <c r="E42" s="41"/>
      <c r="F42" s="41"/>
      <c r="G42" s="41"/>
      <c r="H42" s="41"/>
      <c r="I42" s="42">
        <f aca="true" t="shared" si="30" ref="I42:AE42">(I41*12*I12*I5)+I13</f>
        <v>1295922.6</v>
      </c>
      <c r="J42" s="42">
        <f t="shared" si="30"/>
        <v>1347759.504</v>
      </c>
      <c r="K42" s="42">
        <f t="shared" si="30"/>
        <v>1401669.88416</v>
      </c>
      <c r="L42" s="42">
        <f t="shared" si="30"/>
        <v>1457736.6795264</v>
      </c>
      <c r="M42" s="42">
        <f t="shared" si="30"/>
        <v>1516046.1467074559</v>
      </c>
      <c r="N42" s="42">
        <f t="shared" si="30"/>
        <v>1576687.9925757546</v>
      </c>
      <c r="O42" s="42">
        <f t="shared" si="30"/>
        <v>1639755.5122787848</v>
      </c>
      <c r="P42" s="42">
        <f t="shared" si="30"/>
        <v>1762190.590528934</v>
      </c>
      <c r="Q42" s="42">
        <f t="shared" si="30"/>
        <v>1832678.2141500912</v>
      </c>
      <c r="R42" s="42">
        <f t="shared" si="30"/>
        <v>1905985.3427160953</v>
      </c>
      <c r="S42" s="42">
        <f t="shared" si="30"/>
        <v>2174052.958659391</v>
      </c>
      <c r="T42" s="42">
        <f t="shared" si="30"/>
        <v>2261015.077005767</v>
      </c>
      <c r="U42" s="42">
        <f t="shared" si="30"/>
        <v>2420616.1412649974</v>
      </c>
      <c r="V42" s="42">
        <f t="shared" si="30"/>
        <v>2517440.786915597</v>
      </c>
      <c r="W42" s="42">
        <f t="shared" si="30"/>
        <v>2737824.7460901514</v>
      </c>
      <c r="X42" s="42">
        <f t="shared" si="30"/>
        <v>3002929.9619410657</v>
      </c>
      <c r="Y42" s="42">
        <f t="shared" si="30"/>
        <v>3236318.30095203</v>
      </c>
      <c r="Z42" s="42">
        <f t="shared" si="30"/>
        <v>3365771.0329901115</v>
      </c>
      <c r="AA42" s="42">
        <f t="shared" si="30"/>
        <v>3500401.8743097153</v>
      </c>
      <c r="AB42" s="42">
        <f t="shared" si="30"/>
        <v>3640417.949282104</v>
      </c>
      <c r="AC42" s="42">
        <f t="shared" si="30"/>
        <v>3786034.6672533876</v>
      </c>
      <c r="AD42" s="42">
        <f t="shared" si="30"/>
        <v>3937476.053943523</v>
      </c>
      <c r="AE42" s="43">
        <f t="shared" si="30"/>
        <v>4094975.0961012654</v>
      </c>
    </row>
    <row r="43" spans="1:31" ht="15">
      <c r="A43" s="40" t="s">
        <v>64</v>
      </c>
      <c r="B43" s="41"/>
      <c r="C43" s="41"/>
      <c r="D43" s="41"/>
      <c r="E43" s="41"/>
      <c r="F43" s="41"/>
      <c r="G43" s="41"/>
      <c r="H43" s="41"/>
      <c r="I43" s="42">
        <f>I32</f>
        <v>-7957276.6</v>
      </c>
      <c r="J43" s="42">
        <f>I43+J42</f>
        <v>-6609517.096</v>
      </c>
      <c r="K43" s="42">
        <f>J43+K42</f>
        <v>-5207847.21184</v>
      </c>
      <c r="L43" s="42">
        <f>K43+L42</f>
        <v>-3750110.5323136</v>
      </c>
      <c r="M43" s="42">
        <f>L43+M42</f>
        <v>-2234064.3856061446</v>
      </c>
      <c r="N43" s="42">
        <f>M43+N42</f>
        <v>-657376.3930303899</v>
      </c>
      <c r="O43" s="42">
        <f>N43+O42</f>
        <v>982379.1192483949</v>
      </c>
      <c r="P43" s="42">
        <f>O43+P42</f>
        <v>2744569.709777329</v>
      </c>
      <c r="Q43" s="42">
        <f aca="true" t="shared" si="31" ref="Q43:AE43">P43+Q42</f>
        <v>4577247.923927421</v>
      </c>
      <c r="R43" s="42">
        <f t="shared" si="31"/>
        <v>6483233.266643516</v>
      </c>
      <c r="S43" s="42">
        <f t="shared" si="31"/>
        <v>8657286.225302907</v>
      </c>
      <c r="T43" s="42">
        <f t="shared" si="31"/>
        <v>10918301.302308673</v>
      </c>
      <c r="U43" s="42">
        <f t="shared" si="31"/>
        <v>13338917.44357367</v>
      </c>
      <c r="V43" s="42">
        <f t="shared" si="31"/>
        <v>15856358.230489267</v>
      </c>
      <c r="W43" s="42">
        <f>V43+W42</f>
        <v>18594182.97657942</v>
      </c>
      <c r="X43" s="42">
        <f t="shared" si="31"/>
        <v>21597112.938520487</v>
      </c>
      <c r="Y43" s="42">
        <f t="shared" si="31"/>
        <v>24833431.239472516</v>
      </c>
      <c r="Z43" s="42">
        <f t="shared" si="31"/>
        <v>28199202.27246263</v>
      </c>
      <c r="AA43" s="42">
        <f t="shared" si="31"/>
        <v>31699604.146772344</v>
      </c>
      <c r="AB43" s="42">
        <f t="shared" si="31"/>
        <v>35340022.09605445</v>
      </c>
      <c r="AC43" s="42">
        <f t="shared" si="31"/>
        <v>39126056.76330784</v>
      </c>
      <c r="AD43" s="42">
        <f t="shared" si="31"/>
        <v>43063532.81725136</v>
      </c>
      <c r="AE43" s="43">
        <f t="shared" si="31"/>
        <v>47158507.91335262</v>
      </c>
    </row>
    <row r="44" spans="1:31" ht="30.75" thickBot="1">
      <c r="A44" s="40" t="s">
        <v>65</v>
      </c>
      <c r="B44" s="41"/>
      <c r="C44" s="41"/>
      <c r="D44" s="41"/>
      <c r="E44" s="41"/>
      <c r="F44" s="41"/>
      <c r="G44" s="41"/>
      <c r="H44" s="41"/>
      <c r="I44" s="42">
        <f>I43</f>
        <v>-7957276.6</v>
      </c>
      <c r="J44" s="42">
        <f aca="true" t="shared" si="32" ref="J44:AE44">I44+J42-J31</f>
        <v>-6609517.096</v>
      </c>
      <c r="K44" s="42">
        <f t="shared" si="32"/>
        <v>-5207847.21184</v>
      </c>
      <c r="L44" s="42">
        <f t="shared" si="32"/>
        <v>-3750110.5323136</v>
      </c>
      <c r="M44" s="42">
        <f t="shared" si="32"/>
        <v>-2234064.3856061446</v>
      </c>
      <c r="N44" s="42">
        <f t="shared" si="32"/>
        <v>-657376.3930303899</v>
      </c>
      <c r="O44" s="42">
        <f t="shared" si="32"/>
        <v>982379.1192483949</v>
      </c>
      <c r="P44" s="42">
        <f t="shared" si="32"/>
        <v>-3351944.1745512607</v>
      </c>
      <c r="Q44" s="42">
        <f t="shared" si="32"/>
        <v>-1519265.9604011695</v>
      </c>
      <c r="R44" s="42">
        <f t="shared" si="32"/>
        <v>386719.3823149258</v>
      </c>
      <c r="S44" s="42">
        <f t="shared" si="32"/>
        <v>364114.9442916042</v>
      </c>
      <c r="T44" s="42">
        <f t="shared" si="32"/>
        <v>2625130.021297371</v>
      </c>
      <c r="U44" s="42">
        <f t="shared" si="32"/>
        <v>5045746.162562368</v>
      </c>
      <c r="V44" s="42">
        <f t="shared" si="32"/>
        <v>7563186.949477965</v>
      </c>
      <c r="W44" s="42">
        <f t="shared" si="32"/>
        <v>4901108.17936354</v>
      </c>
      <c r="X44" s="42">
        <f t="shared" si="32"/>
        <v>7904038.141304607</v>
      </c>
      <c r="Y44" s="42">
        <f t="shared" si="32"/>
        <v>5040966.519229545</v>
      </c>
      <c r="Z44" s="42">
        <f t="shared" si="32"/>
        <v>8406737.552219657</v>
      </c>
      <c r="AA44" s="42">
        <f t="shared" si="32"/>
        <v>-7799400.461201133</v>
      </c>
      <c r="AB44" s="42">
        <f t="shared" si="32"/>
        <v>-4158982.511919029</v>
      </c>
      <c r="AC44" s="42">
        <f t="shared" si="32"/>
        <v>-372947.84466564143</v>
      </c>
      <c r="AD44" s="42">
        <f t="shared" si="32"/>
        <v>3564528.209277882</v>
      </c>
      <c r="AE44" s="43">
        <f t="shared" si="32"/>
        <v>42945.804097144864</v>
      </c>
    </row>
    <row r="45" spans="1:31" ht="30">
      <c r="A45" s="37" t="s">
        <v>66</v>
      </c>
      <c r="B45" s="38"/>
      <c r="C45" s="38"/>
      <c r="D45" s="38"/>
      <c r="E45" s="38"/>
      <c r="F45" s="38"/>
      <c r="G45" s="38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91"/>
    </row>
    <row r="46" spans="1:31" ht="15">
      <c r="A46" s="40" t="s">
        <v>67</v>
      </c>
      <c r="B46" s="41"/>
      <c r="C46" s="41"/>
      <c r="D46" s="41"/>
      <c r="E46" s="41"/>
      <c r="F46" s="41"/>
      <c r="G46" s="41"/>
      <c r="H46" s="41"/>
      <c r="I46" s="49">
        <v>15</v>
      </c>
      <c r="J46" s="49">
        <v>15</v>
      </c>
      <c r="K46" s="49">
        <v>15</v>
      </c>
      <c r="L46" s="49">
        <v>15</v>
      </c>
      <c r="M46" s="49">
        <v>15</v>
      </c>
      <c r="N46" s="49">
        <v>15</v>
      </c>
      <c r="O46" s="49">
        <v>15</v>
      </c>
      <c r="P46" s="49">
        <v>20</v>
      </c>
      <c r="Q46" s="49">
        <v>20</v>
      </c>
      <c r="R46" s="49">
        <v>20</v>
      </c>
      <c r="S46" s="49">
        <v>23</v>
      </c>
      <c r="T46" s="49">
        <v>23</v>
      </c>
      <c r="U46" s="49">
        <v>30</v>
      </c>
      <c r="V46" s="49">
        <v>30</v>
      </c>
      <c r="W46" s="49">
        <v>30</v>
      </c>
      <c r="X46" s="49">
        <v>35</v>
      </c>
      <c r="Y46" s="49">
        <v>35</v>
      </c>
      <c r="Z46" s="49">
        <v>35</v>
      </c>
      <c r="AA46" s="49">
        <v>35</v>
      </c>
      <c r="AB46" s="49">
        <v>40</v>
      </c>
      <c r="AC46" s="49">
        <v>40</v>
      </c>
      <c r="AD46" s="49">
        <v>40</v>
      </c>
      <c r="AE46" s="50">
        <v>45</v>
      </c>
    </row>
    <row r="47" spans="1:31" ht="15">
      <c r="A47" s="40" t="s">
        <v>26</v>
      </c>
      <c r="B47" s="41"/>
      <c r="C47" s="41"/>
      <c r="D47" s="41"/>
      <c r="E47" s="41"/>
      <c r="F47" s="41"/>
      <c r="G47" s="41"/>
      <c r="H47" s="41"/>
      <c r="I47" s="117">
        <f aca="true" t="shared" si="33" ref="I47:AE47">I46+I6+I7</f>
        <v>35.989999999999995</v>
      </c>
      <c r="J47" s="117">
        <f t="shared" si="33"/>
        <v>36.8296</v>
      </c>
      <c r="K47" s="117">
        <f t="shared" si="33"/>
        <v>37.702784</v>
      </c>
      <c r="L47" s="117">
        <f t="shared" si="33"/>
        <v>38.61089536</v>
      </c>
      <c r="M47" s="117">
        <f t="shared" si="33"/>
        <v>39.5553311744</v>
      </c>
      <c r="N47" s="117">
        <f t="shared" si="33"/>
        <v>40.537544421376005</v>
      </c>
      <c r="O47" s="117">
        <f t="shared" si="33"/>
        <v>41.559046198231044</v>
      </c>
      <c r="P47" s="117">
        <f t="shared" si="33"/>
        <v>47.62140804616028</v>
      </c>
      <c r="Q47" s="117">
        <f t="shared" si="33"/>
        <v>48.726264368006696</v>
      </c>
      <c r="R47" s="117">
        <f t="shared" si="33"/>
        <v>49.87531494272697</v>
      </c>
      <c r="S47" s="117">
        <f t="shared" si="33"/>
        <v>54.070327540436054</v>
      </c>
      <c r="T47" s="117">
        <f t="shared" si="33"/>
        <v>55.31314064205349</v>
      </c>
      <c r="U47" s="117">
        <f t="shared" si="33"/>
        <v>63.60566626773563</v>
      </c>
      <c r="V47" s="117">
        <f t="shared" si="33"/>
        <v>64.94989291844504</v>
      </c>
      <c r="W47" s="117">
        <f t="shared" si="33"/>
        <v>66.34788863518285</v>
      </c>
      <c r="X47" s="117">
        <f t="shared" si="33"/>
        <v>72.80180418059017</v>
      </c>
      <c r="Y47" s="117">
        <f t="shared" si="33"/>
        <v>74.31387634781377</v>
      </c>
      <c r="Z47" s="117">
        <f t="shared" si="33"/>
        <v>75.88643140172633</v>
      </c>
      <c r="AA47" s="117">
        <f t="shared" si="33"/>
        <v>77.52188865779539</v>
      </c>
      <c r="AB47" s="117">
        <f t="shared" si="33"/>
        <v>84.2227642041072</v>
      </c>
      <c r="AC47" s="117">
        <f t="shared" si="33"/>
        <v>85.99167477227148</v>
      </c>
      <c r="AD47" s="117">
        <f t="shared" si="33"/>
        <v>87.83134176316234</v>
      </c>
      <c r="AE47" s="118">
        <f t="shared" si="33"/>
        <v>94.74459543368883</v>
      </c>
    </row>
    <row r="48" spans="1:31" ht="30">
      <c r="A48" s="40" t="s">
        <v>63</v>
      </c>
      <c r="B48" s="41"/>
      <c r="C48" s="41"/>
      <c r="D48" s="41"/>
      <c r="E48" s="41"/>
      <c r="F48" s="41"/>
      <c r="G48" s="41"/>
      <c r="H48" s="41"/>
      <c r="I48" s="42">
        <f aca="true" t="shared" si="34" ref="I48:AE48">(I47*I5*12*I12)+I13</f>
        <v>1481348.3999999997</v>
      </c>
      <c r="J48" s="42">
        <f t="shared" si="34"/>
        <v>1515906.336</v>
      </c>
      <c r="K48" s="42">
        <f t="shared" si="34"/>
        <v>1551846.58944</v>
      </c>
      <c r="L48" s="42">
        <f t="shared" si="34"/>
        <v>1589224.4530175999</v>
      </c>
      <c r="M48" s="42">
        <f t="shared" si="34"/>
        <v>1628097.431138304</v>
      </c>
      <c r="N48" s="42">
        <f t="shared" si="34"/>
        <v>1668525.3283838364</v>
      </c>
      <c r="O48" s="42">
        <f t="shared" si="34"/>
        <v>1710570.3415191898</v>
      </c>
      <c r="P48" s="42">
        <f t="shared" si="34"/>
        <v>1960097.1551799572</v>
      </c>
      <c r="Q48" s="42">
        <f t="shared" si="34"/>
        <v>2005573.0413871554</v>
      </c>
      <c r="R48" s="42">
        <f t="shared" si="34"/>
        <v>2052867.9630426422</v>
      </c>
      <c r="S48" s="42">
        <f t="shared" si="34"/>
        <v>2225534.681564348</v>
      </c>
      <c r="T48" s="42">
        <f t="shared" si="34"/>
        <v>2276688.8688269216</v>
      </c>
      <c r="U48" s="42">
        <f t="shared" si="34"/>
        <v>2618009.2235799986</v>
      </c>
      <c r="V48" s="42">
        <f t="shared" si="34"/>
        <v>2673337.592523198</v>
      </c>
      <c r="W48" s="42">
        <f t="shared" si="34"/>
        <v>2730879.0962241264</v>
      </c>
      <c r="X48" s="42">
        <f t="shared" si="34"/>
        <v>2996522.2600730914</v>
      </c>
      <c r="Y48" s="42">
        <f t="shared" si="34"/>
        <v>3058759.150476015</v>
      </c>
      <c r="Z48" s="42">
        <f t="shared" si="34"/>
        <v>3123485.5164950555</v>
      </c>
      <c r="AA48" s="42">
        <f t="shared" si="34"/>
        <v>3190800.9371548574</v>
      </c>
      <c r="AB48" s="42">
        <f t="shared" si="34"/>
        <v>3466608.974641052</v>
      </c>
      <c r="AC48" s="42">
        <f t="shared" si="34"/>
        <v>3539417.3336266945</v>
      </c>
      <c r="AD48" s="42">
        <f t="shared" si="34"/>
        <v>3615138.026971762</v>
      </c>
      <c r="AE48" s="43">
        <f t="shared" si="34"/>
        <v>3899687.548050632</v>
      </c>
    </row>
    <row r="49" spans="1:31" ht="15">
      <c r="A49" s="40" t="s">
        <v>64</v>
      </c>
      <c r="B49" s="41"/>
      <c r="C49" s="41"/>
      <c r="D49" s="41"/>
      <c r="E49" s="41"/>
      <c r="F49" s="41"/>
      <c r="G49" s="41"/>
      <c r="H49" s="41"/>
      <c r="I49" s="42">
        <f>I32</f>
        <v>-7957276.6</v>
      </c>
      <c r="J49" s="42">
        <f>I49+J48</f>
        <v>-6441370.2639999995</v>
      </c>
      <c r="K49" s="42">
        <f>J49+K48</f>
        <v>-4889523.674559999</v>
      </c>
      <c r="L49" s="42">
        <f>K49+L48</f>
        <v>-3300299.2215423994</v>
      </c>
      <c r="M49" s="42">
        <f aca="true" t="shared" si="35" ref="M49:AE49">L49+M48</f>
        <v>-1672201.7904040953</v>
      </c>
      <c r="N49" s="42">
        <f t="shared" si="35"/>
        <v>-3676.462020258885</v>
      </c>
      <c r="O49" s="42">
        <f t="shared" si="35"/>
        <v>1706893.8794989309</v>
      </c>
      <c r="P49" s="42">
        <f t="shared" si="35"/>
        <v>3666991.034678888</v>
      </c>
      <c r="Q49" s="42">
        <f t="shared" si="35"/>
        <v>5672564.076066043</v>
      </c>
      <c r="R49" s="42">
        <f t="shared" si="35"/>
        <v>7725432.039108685</v>
      </c>
      <c r="S49" s="42">
        <f t="shared" si="35"/>
        <v>9950966.720673032</v>
      </c>
      <c r="T49" s="42">
        <f t="shared" si="35"/>
        <v>12227655.589499954</v>
      </c>
      <c r="U49" s="42">
        <f t="shared" si="35"/>
        <v>14845664.813079953</v>
      </c>
      <c r="V49" s="42">
        <f t="shared" si="35"/>
        <v>17519002.40560315</v>
      </c>
      <c r="W49" s="42">
        <f t="shared" si="35"/>
        <v>20249881.501827277</v>
      </c>
      <c r="X49" s="42">
        <f t="shared" si="35"/>
        <v>23246403.76190037</v>
      </c>
      <c r="Y49" s="42">
        <f t="shared" si="35"/>
        <v>26305162.912376385</v>
      </c>
      <c r="Z49" s="42">
        <f t="shared" si="35"/>
        <v>29428648.42887144</v>
      </c>
      <c r="AA49" s="42">
        <f t="shared" si="35"/>
        <v>32619449.366026297</v>
      </c>
      <c r="AB49" s="42">
        <f t="shared" si="35"/>
        <v>36086058.34066735</v>
      </c>
      <c r="AC49" s="42">
        <f t="shared" si="35"/>
        <v>39625475.67429405</v>
      </c>
      <c r="AD49" s="42">
        <f t="shared" si="35"/>
        <v>43240613.70126581</v>
      </c>
      <c r="AE49" s="43">
        <f t="shared" si="35"/>
        <v>47140301.24931645</v>
      </c>
    </row>
    <row r="50" spans="1:31" ht="33" customHeight="1" thickBot="1">
      <c r="A50" s="44" t="s">
        <v>65</v>
      </c>
      <c r="B50" s="45"/>
      <c r="C50" s="45"/>
      <c r="D50" s="45"/>
      <c r="E50" s="45"/>
      <c r="F50" s="45"/>
      <c r="G50" s="45"/>
      <c r="H50" s="45"/>
      <c r="I50" s="46">
        <f>I49</f>
        <v>-7957276.6</v>
      </c>
      <c r="J50" s="46">
        <f aca="true" t="shared" si="36" ref="J50:AE50">I50+J48-J31</f>
        <v>-6441370.2639999995</v>
      </c>
      <c r="K50" s="46">
        <f t="shared" si="36"/>
        <v>-4889523.674559999</v>
      </c>
      <c r="L50" s="46">
        <f t="shared" si="36"/>
        <v>-3300299.2215423994</v>
      </c>
      <c r="M50" s="46">
        <f t="shared" si="36"/>
        <v>-1672201.7904040953</v>
      </c>
      <c r="N50" s="46">
        <f t="shared" si="36"/>
        <v>-3676.462020258885</v>
      </c>
      <c r="O50" s="46">
        <f t="shared" si="36"/>
        <v>1706893.8794989309</v>
      </c>
      <c r="P50" s="46">
        <f t="shared" si="36"/>
        <v>-2429522.8496497017</v>
      </c>
      <c r="Q50" s="46">
        <f t="shared" si="36"/>
        <v>-423949.8082625463</v>
      </c>
      <c r="R50" s="46">
        <f t="shared" si="36"/>
        <v>1628918.154780096</v>
      </c>
      <c r="S50" s="46">
        <f t="shared" si="36"/>
        <v>1657795.439661731</v>
      </c>
      <c r="T50" s="46">
        <f t="shared" si="36"/>
        <v>3934484.3084886526</v>
      </c>
      <c r="U50" s="46">
        <f t="shared" si="36"/>
        <v>6552493.532068651</v>
      </c>
      <c r="V50" s="46">
        <f t="shared" si="36"/>
        <v>9225831.12459185</v>
      </c>
      <c r="W50" s="46">
        <f t="shared" si="36"/>
        <v>6556806.704611399</v>
      </c>
      <c r="X50" s="46">
        <f t="shared" si="36"/>
        <v>9553328.96468449</v>
      </c>
      <c r="Y50" s="46">
        <f t="shared" si="36"/>
        <v>6512698.192133415</v>
      </c>
      <c r="Z50" s="46">
        <f t="shared" si="36"/>
        <v>9636183.70862847</v>
      </c>
      <c r="AA50" s="46">
        <f t="shared" si="36"/>
        <v>-6879555.241947178</v>
      </c>
      <c r="AB50" s="46">
        <f t="shared" si="36"/>
        <v>-3412946.2673061257</v>
      </c>
      <c r="AC50" s="46">
        <f t="shared" si="36"/>
        <v>126471.06632056879</v>
      </c>
      <c r="AD50" s="46">
        <f t="shared" si="36"/>
        <v>3741609.093292331</v>
      </c>
      <c r="AE50" s="90">
        <f t="shared" si="36"/>
        <v>24739.140060960315</v>
      </c>
    </row>
    <row r="54" ht="15.75">
      <c r="A54" s="114"/>
    </row>
  </sheetData>
  <sheetProtection sheet="1" objects="1" scenarios="1"/>
  <mergeCells count="1">
    <mergeCell ref="A2:T2"/>
  </mergeCells>
  <conditionalFormatting sqref="I26:AE32">
    <cfRule type="cellIs" priority="35" dxfId="6" operator="lessThanOrEqual">
      <formula>0</formula>
    </cfRule>
  </conditionalFormatting>
  <conditionalFormatting sqref="B30:IV30">
    <cfRule type="cellIs" priority="6" dxfId="7" operator="lessThan">
      <formula>0</formula>
    </cfRule>
  </conditionalFormatting>
  <conditionalFormatting sqref="AE30">
    <cfRule type="cellIs" priority="5" dxfId="7" operator="lessThan">
      <formula>0</formula>
    </cfRule>
  </conditionalFormatting>
  <conditionalFormatting sqref="B32:H32">
    <cfRule type="cellIs" priority="4" dxfId="7" operator="lessThan">
      <formula>0</formula>
    </cfRule>
  </conditionalFormatting>
  <conditionalFormatting sqref="A30:IV30">
    <cfRule type="cellIs" priority="2" dxfId="7" operator="lessThan">
      <formula>0</formula>
    </cfRule>
  </conditionalFormatting>
  <conditionalFormatting sqref="A32:IV32">
    <cfRule type="cellIs" priority="1" dxfId="7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Железова</dc:creator>
  <cp:keywords/>
  <dc:description/>
  <cp:lastModifiedBy>Sergey</cp:lastModifiedBy>
  <dcterms:created xsi:type="dcterms:W3CDTF">2021-10-26T16:19:19Z</dcterms:created>
  <dcterms:modified xsi:type="dcterms:W3CDTF">2022-06-08T13:22:12Z</dcterms:modified>
  <cp:category/>
  <cp:version/>
  <cp:contentType/>
  <cp:contentStatus/>
</cp:coreProperties>
</file>